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drigo Medeiros\Desktop\Rodrigo\Polisys\Contagens\CFC\EPC\Módulo03_Detalhada_20150807_Parte4\"/>
    </mc:Choice>
  </mc:AlternateContent>
  <bookViews>
    <workbookView xWindow="0" yWindow="0" windowWidth="15330" windowHeight="7800" tabRatio="485"/>
  </bookViews>
  <sheets>
    <sheet name="Contagem" sheetId="1" r:id="rId1"/>
    <sheet name="Funções" sheetId="2" r:id="rId2"/>
    <sheet name="Sumário" sheetId="3" r:id="rId3"/>
  </sheets>
  <externalReferences>
    <externalReference r:id="rId4"/>
  </externalReferences>
  <definedNames>
    <definedName name="_xlnm.Print_Area" localSheetId="1">Funções!$A$1:$T$7</definedName>
    <definedName name="_xlnm.Print_Area" localSheetId="2">Sumário!$A$1:$L$60</definedName>
    <definedName name="CF">Funções!#REF!</definedName>
    <definedName name="Data">Contagem!$X$7</definedName>
    <definedName name="Projeto">Contagem!$F$6</definedName>
    <definedName name="Responsável">Contagem!$F$7</definedName>
    <definedName name="Revisão">Contagem!$X$8</definedName>
    <definedName name="Revisor">Contagem!$F$8</definedName>
    <definedName name="_xlnm.Print_Titles" localSheetId="1">Funções!$1:$7</definedName>
    <definedName name="UFPB">Contagem!$Y$12</definedName>
    <definedName name="VAF">#REF!</definedName>
    <definedName name="VAFA">#REF!</definedName>
    <definedName name="VAFB">#REF!</definedName>
  </definedNames>
  <calcPr calcId="152511"/>
</workbook>
</file>

<file path=xl/calcChain.xml><?xml version="1.0" encoding="utf-8"?>
<calcChain xmlns="http://schemas.openxmlformats.org/spreadsheetml/2006/main">
  <c r="L44" i="2" l="1"/>
  <c r="N44" i="2" s="1"/>
  <c r="O44" i="2" s="1"/>
  <c r="K44" i="2" l="1"/>
  <c r="M44" i="2"/>
  <c r="L53" i="2" l="1"/>
  <c r="K53" i="2" s="1"/>
  <c r="L54" i="2"/>
  <c r="N54" i="2" s="1"/>
  <c r="O54" i="2" s="1"/>
  <c r="L55" i="2"/>
  <c r="M55" i="2" s="1"/>
  <c r="N55" i="2"/>
  <c r="O55" i="2"/>
  <c r="K56" i="2"/>
  <c r="L56" i="2"/>
  <c r="M56" i="2"/>
  <c r="N56" i="2"/>
  <c r="O56" i="2"/>
  <c r="L57" i="2"/>
  <c r="K57" i="2" s="1"/>
  <c r="L58" i="2"/>
  <c r="N58" i="2" s="1"/>
  <c r="O58" i="2" s="1"/>
  <c r="L52" i="2"/>
  <c r="N52" i="2" s="1"/>
  <c r="O52" i="2" s="1"/>
  <c r="L21" i="2"/>
  <c r="N21" i="2" s="1"/>
  <c r="O21" i="2" s="1"/>
  <c r="M58" i="2" l="1"/>
  <c r="N57" i="2"/>
  <c r="O57" i="2" s="1"/>
  <c r="M54" i="2"/>
  <c r="N53" i="2"/>
  <c r="O53" i="2" s="1"/>
  <c r="M57" i="2"/>
  <c r="K55" i="2"/>
  <c r="M53" i="2"/>
  <c r="K58" i="2"/>
  <c r="K54" i="2"/>
  <c r="K52" i="2"/>
  <c r="M52" i="2"/>
  <c r="K21" i="2"/>
  <c r="M21" i="2"/>
  <c r="L66" i="2"/>
  <c r="N66" i="2" s="1"/>
  <c r="O66" i="2" s="1"/>
  <c r="O65" i="2"/>
  <c r="N65" i="2"/>
  <c r="L65" i="2"/>
  <c r="K65" i="2" s="1"/>
  <c r="O64" i="2"/>
  <c r="N64" i="2"/>
  <c r="L64" i="2"/>
  <c r="K64" i="2" s="1"/>
  <c r="L40" i="2"/>
  <c r="K40" i="2" s="1"/>
  <c r="N40" i="2"/>
  <c r="O40" i="2"/>
  <c r="L41" i="2"/>
  <c r="M41" i="2" s="1"/>
  <c r="N41" i="2"/>
  <c r="O41" i="2"/>
  <c r="L42" i="2"/>
  <c r="M42" i="2" s="1"/>
  <c r="L43" i="2"/>
  <c r="N43" i="2" s="1"/>
  <c r="O43" i="2" s="1"/>
  <c r="L45" i="2"/>
  <c r="M45" i="2" s="1"/>
  <c r="N45" i="2"/>
  <c r="O45" i="2"/>
  <c r="L39" i="2"/>
  <c r="K39" i="2" s="1"/>
  <c r="L38" i="2"/>
  <c r="K38" i="2" s="1"/>
  <c r="L37" i="2"/>
  <c r="K37" i="2" s="1"/>
  <c r="O36" i="2"/>
  <c r="N36" i="2"/>
  <c r="L36" i="2"/>
  <c r="M36" i="2" s="1"/>
  <c r="O35" i="2"/>
  <c r="N35" i="2"/>
  <c r="L35" i="2"/>
  <c r="K35" i="2" s="1"/>
  <c r="L25" i="2"/>
  <c r="K25" i="2" s="1"/>
  <c r="O24" i="2"/>
  <c r="N24" i="2"/>
  <c r="L24" i="2"/>
  <c r="M24" i="2" s="1"/>
  <c r="O23" i="2"/>
  <c r="N23" i="2"/>
  <c r="L23" i="2"/>
  <c r="K23" i="2" s="1"/>
  <c r="L19" i="2"/>
  <c r="K19" i="2" s="1"/>
  <c r="N19" i="2"/>
  <c r="O19" i="2"/>
  <c r="L20" i="2"/>
  <c r="M20" i="2" s="1"/>
  <c r="N20" i="2"/>
  <c r="O20" i="2"/>
  <c r="L22" i="2"/>
  <c r="M22" i="2" s="1"/>
  <c r="L26" i="2"/>
  <c r="K26" i="2" s="1"/>
  <c r="N26" i="2"/>
  <c r="O26" i="2"/>
  <c r="L27" i="2"/>
  <c r="K27" i="2" s="1"/>
  <c r="N27" i="2"/>
  <c r="O27" i="2"/>
  <c r="L17" i="2"/>
  <c r="K17" i="2" s="1"/>
  <c r="K41" i="2" l="1"/>
  <c r="K45" i="2"/>
  <c r="M64" i="2"/>
  <c r="K66" i="2"/>
  <c r="M65" i="2"/>
  <c r="M66" i="2"/>
  <c r="M43" i="2"/>
  <c r="K36" i="2"/>
  <c r="K43" i="2"/>
  <c r="K42" i="2"/>
  <c r="M40" i="2"/>
  <c r="N42" i="2"/>
  <c r="O42" i="2" s="1"/>
  <c r="M38" i="2"/>
  <c r="N37" i="2"/>
  <c r="O37" i="2" s="1"/>
  <c r="M37" i="2"/>
  <c r="M35" i="2"/>
  <c r="N38" i="2"/>
  <c r="O38" i="2" s="1"/>
  <c r="M39" i="2"/>
  <c r="N39" i="2"/>
  <c r="O39" i="2" s="1"/>
  <c r="K20" i="2"/>
  <c r="M25" i="2"/>
  <c r="M26" i="2"/>
  <c r="N25" i="2"/>
  <c r="O25" i="2" s="1"/>
  <c r="K24" i="2"/>
  <c r="M23" i="2"/>
  <c r="M27" i="2"/>
  <c r="K22" i="2"/>
  <c r="M19" i="2"/>
  <c r="N22" i="2"/>
  <c r="O22" i="2" s="1"/>
  <c r="M17" i="2"/>
  <c r="N17" i="2"/>
  <c r="O17" i="2" s="1"/>
  <c r="L63" i="2" l="1"/>
  <c r="N63" i="2" s="1"/>
  <c r="O63" i="2" s="1"/>
  <c r="L62" i="2"/>
  <c r="K62" i="2" s="1"/>
  <c r="L61" i="2"/>
  <c r="K61" i="2" s="1"/>
  <c r="O60" i="2"/>
  <c r="N60" i="2"/>
  <c r="L60" i="2"/>
  <c r="M60" i="2" s="1"/>
  <c r="O59" i="2"/>
  <c r="N59" i="2"/>
  <c r="L59" i="2"/>
  <c r="M59" i="2" s="1"/>
  <c r="O51" i="2"/>
  <c r="N51" i="2"/>
  <c r="L51" i="2"/>
  <c r="K51" i="2" s="1"/>
  <c r="O50" i="2"/>
  <c r="N50" i="2"/>
  <c r="L50" i="2"/>
  <c r="M50" i="2" s="1"/>
  <c r="K59" i="2" l="1"/>
  <c r="K60" i="2"/>
  <c r="M61" i="2"/>
  <c r="N61" i="2"/>
  <c r="O61" i="2" s="1"/>
  <c r="K63" i="2"/>
  <c r="N62" i="2"/>
  <c r="O62" i="2" s="1"/>
  <c r="M63" i="2"/>
  <c r="M62" i="2"/>
  <c r="M51" i="2"/>
  <c r="K50" i="2"/>
  <c r="L72" i="2"/>
  <c r="K72" i="2" s="1"/>
  <c r="M72" i="2" l="1"/>
  <c r="N72" i="2"/>
  <c r="O72" i="2" s="1"/>
  <c r="L16" i="2" l="1"/>
  <c r="K16" i="2" s="1"/>
  <c r="N16" i="2" l="1"/>
  <c r="O16" i="2" s="1"/>
  <c r="M16" i="2"/>
  <c r="L80" i="2" l="1"/>
  <c r="K80" i="2" s="1"/>
  <c r="L78" i="2"/>
  <c r="K78" i="2" s="1"/>
  <c r="L76" i="2"/>
  <c r="N76" i="2" s="1"/>
  <c r="O76" i="2" s="1"/>
  <c r="L81" i="2"/>
  <c r="N81" i="2" s="1"/>
  <c r="O81" i="2" s="1"/>
  <c r="L79" i="2"/>
  <c r="N79" i="2" s="1"/>
  <c r="O79" i="2" s="1"/>
  <c r="L75" i="2"/>
  <c r="N75" i="2" s="1"/>
  <c r="O75" i="2" s="1"/>
  <c r="L77" i="2"/>
  <c r="N77" i="2" s="1"/>
  <c r="O77" i="2" s="1"/>
  <c r="L32" i="2"/>
  <c r="N32" i="2" s="1"/>
  <c r="O32" i="2" s="1"/>
  <c r="L31" i="2"/>
  <c r="K31" i="2" s="1"/>
  <c r="L30" i="2"/>
  <c r="K30" i="2" s="1"/>
  <c r="L29" i="2"/>
  <c r="M29" i="2" s="1"/>
  <c r="L28" i="2"/>
  <c r="N28" i="2" s="1"/>
  <c r="O28" i="2" s="1"/>
  <c r="M80" i="2" l="1"/>
  <c r="N80" i="2"/>
  <c r="O80" i="2" s="1"/>
  <c r="M78" i="2"/>
  <c r="N78" i="2"/>
  <c r="O78" i="2" s="1"/>
  <c r="K76" i="2"/>
  <c r="M76" i="2"/>
  <c r="M75" i="2"/>
  <c r="K75" i="2"/>
  <c r="K79" i="2"/>
  <c r="K77" i="2"/>
  <c r="K81" i="2"/>
  <c r="M79" i="2"/>
  <c r="M77" i="2"/>
  <c r="M81" i="2"/>
  <c r="K32" i="2"/>
  <c r="M30" i="2"/>
  <c r="N29" i="2"/>
  <c r="O29" i="2" s="1"/>
  <c r="K28" i="2"/>
  <c r="K29" i="2"/>
  <c r="N30" i="2"/>
  <c r="O30" i="2" s="1"/>
  <c r="M31" i="2"/>
  <c r="M28" i="2"/>
  <c r="N31" i="2"/>
  <c r="O31" i="2" s="1"/>
  <c r="M32" i="2"/>
  <c r="L137" i="2"/>
  <c r="N137" i="2" s="1"/>
  <c r="O137" i="2" s="1"/>
  <c r="K137" i="2" l="1"/>
  <c r="M137" i="2"/>
  <c r="L99" i="2"/>
  <c r="K99" i="2" s="1"/>
  <c r="L91" i="2"/>
  <c r="K91" i="2" s="1"/>
  <c r="L83" i="2"/>
  <c r="K83" i="2" s="1"/>
  <c r="L34" i="2"/>
  <c r="N34" i="2" s="1"/>
  <c r="O34" i="2" s="1"/>
  <c r="L14" i="2"/>
  <c r="N14" i="2" s="1"/>
  <c r="O14" i="2" s="1"/>
  <c r="L18" i="2"/>
  <c r="K18" i="2" s="1"/>
  <c r="L15" i="2"/>
  <c r="M15" i="2" s="1"/>
  <c r="L13" i="2"/>
  <c r="K13" i="2" s="1"/>
  <c r="M99" i="2" l="1"/>
  <c r="N99" i="2"/>
  <c r="O99" i="2" s="1"/>
  <c r="M91" i="2"/>
  <c r="N91" i="2"/>
  <c r="O91" i="2" s="1"/>
  <c r="M83" i="2"/>
  <c r="N83" i="2"/>
  <c r="O83" i="2" s="1"/>
  <c r="K34" i="2"/>
  <c r="M34" i="2"/>
  <c r="K14" i="2"/>
  <c r="M14" i="2"/>
  <c r="M18" i="2"/>
  <c r="N18" i="2"/>
  <c r="O18" i="2" s="1"/>
  <c r="N15" i="2"/>
  <c r="O15" i="2" s="1"/>
  <c r="K15" i="2"/>
  <c r="N13" i="2"/>
  <c r="O13" i="2" s="1"/>
  <c r="M13" i="2"/>
  <c r="L131" i="2" l="1"/>
  <c r="K131" i="2" s="1"/>
  <c r="L132" i="2"/>
  <c r="N132" i="2" s="1"/>
  <c r="O132" i="2" s="1"/>
  <c r="N131" i="2" l="1"/>
  <c r="O131" i="2" s="1"/>
  <c r="M132" i="2"/>
  <c r="M131" i="2"/>
  <c r="K132" i="2"/>
  <c r="O9" i="2" l="1"/>
  <c r="O129" i="2" l="1"/>
  <c r="N129" i="2"/>
  <c r="L129" i="2"/>
  <c r="K129" i="2" s="1"/>
  <c r="M129" i="2" l="1"/>
  <c r="L128" i="2"/>
  <c r="M128" i="2" s="1"/>
  <c r="L117" i="2"/>
  <c r="K117" i="2" s="1"/>
  <c r="L116" i="2"/>
  <c r="N116" i="2" s="1"/>
  <c r="O116" i="2" s="1"/>
  <c r="L115" i="2"/>
  <c r="M115" i="2" s="1"/>
  <c r="L114" i="2"/>
  <c r="N114" i="2" s="1"/>
  <c r="O114" i="2" s="1"/>
  <c r="L113" i="2"/>
  <c r="N113" i="2" s="1"/>
  <c r="O113" i="2" s="1"/>
  <c r="L112" i="2"/>
  <c r="N112" i="2" s="1"/>
  <c r="O112" i="2" s="1"/>
  <c r="L12" i="2"/>
  <c r="K12" i="2" s="1"/>
  <c r="L33" i="2"/>
  <c r="L46" i="2"/>
  <c r="M46" i="2" s="1"/>
  <c r="L47" i="2"/>
  <c r="K47" i="2" s="1"/>
  <c r="L48" i="2"/>
  <c r="K48" i="2" s="1"/>
  <c r="L49" i="2"/>
  <c r="M49" i="2" s="1"/>
  <c r="L67" i="2"/>
  <c r="K67" i="2" s="1"/>
  <c r="L68" i="2"/>
  <c r="K68" i="2" s="1"/>
  <c r="L69" i="2"/>
  <c r="K69" i="2" s="1"/>
  <c r="L70" i="2"/>
  <c r="M70" i="2" s="1"/>
  <c r="L71" i="2"/>
  <c r="K71" i="2" s="1"/>
  <c r="L73" i="2"/>
  <c r="M73" i="2" s="1"/>
  <c r="L74" i="2"/>
  <c r="K74" i="2" s="1"/>
  <c r="L82" i="2"/>
  <c r="K82" i="2" s="1"/>
  <c r="L84" i="2"/>
  <c r="M84" i="2" s="1"/>
  <c r="L85" i="2"/>
  <c r="M85" i="2" s="1"/>
  <c r="L86" i="2"/>
  <c r="K86" i="2" s="1"/>
  <c r="L87" i="2"/>
  <c r="M87" i="2" s="1"/>
  <c r="L88" i="2"/>
  <c r="K88" i="2" s="1"/>
  <c r="L89" i="2"/>
  <c r="M89" i="2" s="1"/>
  <c r="L90" i="2"/>
  <c r="K90" i="2" s="1"/>
  <c r="L92" i="2"/>
  <c r="M92" i="2" s="1"/>
  <c r="L93" i="2"/>
  <c r="K93" i="2" s="1"/>
  <c r="L94" i="2"/>
  <c r="M94" i="2" s="1"/>
  <c r="N94" i="2"/>
  <c r="O94" i="2" s="1"/>
  <c r="L95" i="2"/>
  <c r="K95" i="2" s="1"/>
  <c r="L96" i="2"/>
  <c r="M96" i="2" s="1"/>
  <c r="L97" i="2"/>
  <c r="K97" i="2" s="1"/>
  <c r="L98" i="2"/>
  <c r="K98" i="2" s="1"/>
  <c r="L100" i="2"/>
  <c r="K100" i="2" s="1"/>
  <c r="L101" i="2"/>
  <c r="L102" i="2"/>
  <c r="L103" i="2"/>
  <c r="M103" i="2" s="1"/>
  <c r="L104" i="2"/>
  <c r="K104" i="2" s="1"/>
  <c r="L105" i="2"/>
  <c r="M105" i="2" s="1"/>
  <c r="L106" i="2"/>
  <c r="M106" i="2" s="1"/>
  <c r="L107" i="2"/>
  <c r="M107" i="2" s="1"/>
  <c r="L108" i="2"/>
  <c r="K108" i="2" s="1"/>
  <c r="L109" i="2"/>
  <c r="M109" i="2" s="1"/>
  <c r="L110" i="2"/>
  <c r="K110" i="2" s="1"/>
  <c r="L111" i="2"/>
  <c r="M111" i="2" s="1"/>
  <c r="L118" i="2"/>
  <c r="K118" i="2" s="1"/>
  <c r="L119" i="2"/>
  <c r="M119" i="2" s="1"/>
  <c r="N119" i="2"/>
  <c r="O119" i="2"/>
  <c r="L120" i="2"/>
  <c r="K120" i="2" s="1"/>
  <c r="L121" i="2"/>
  <c r="K121" i="2" s="1"/>
  <c r="L122" i="2"/>
  <c r="L123" i="2"/>
  <c r="L124" i="2"/>
  <c r="M124" i="2" s="1"/>
  <c r="L125" i="2"/>
  <c r="K125" i="2" s="1"/>
  <c r="L126" i="2"/>
  <c r="K126" i="2" s="1"/>
  <c r="N126" i="2"/>
  <c r="O126" i="2"/>
  <c r="L127" i="2"/>
  <c r="M127" i="2" s="1"/>
  <c r="L130" i="2"/>
  <c r="K130" i="2" s="1"/>
  <c r="L11" i="2"/>
  <c r="M11" i="2" s="1"/>
  <c r="L10" i="2"/>
  <c r="K10" i="2" s="1"/>
  <c r="N9" i="2"/>
  <c r="L9" i="2"/>
  <c r="M9" i="2" s="1"/>
  <c r="N48" i="2" l="1"/>
  <c r="O48" i="2" s="1"/>
  <c r="N10" i="2"/>
  <c r="O10" i="2" s="1"/>
  <c r="N104" i="2"/>
  <c r="O104" i="2" s="1"/>
  <c r="N118" i="2"/>
  <c r="O118" i="2" s="1"/>
  <c r="N89" i="2"/>
  <c r="O89" i="2" s="1"/>
  <c r="N127" i="2"/>
  <c r="O127" i="2" s="1"/>
  <c r="N121" i="2"/>
  <c r="O121" i="2" s="1"/>
  <c r="N117" i="2"/>
  <c r="O117" i="2" s="1"/>
  <c r="N111" i="2"/>
  <c r="O111" i="2" s="1"/>
  <c r="N103" i="2"/>
  <c r="O103" i="2" s="1"/>
  <c r="N95" i="2"/>
  <c r="O95" i="2" s="1"/>
  <c r="N90" i="2"/>
  <c r="O90" i="2" s="1"/>
  <c r="N82" i="2"/>
  <c r="O82" i="2" s="1"/>
  <c r="N68" i="2"/>
  <c r="O68" i="2" s="1"/>
  <c r="N49" i="2"/>
  <c r="O49" i="2" s="1"/>
  <c r="K46" i="2"/>
  <c r="K119" i="2"/>
  <c r="N46" i="2"/>
  <c r="O46" i="2" s="1"/>
  <c r="N67" i="2"/>
  <c r="O67" i="2" s="1"/>
  <c r="N47" i="2"/>
  <c r="O47" i="2" s="1"/>
  <c r="M121" i="2"/>
  <c r="M47" i="2"/>
  <c r="N98" i="2"/>
  <c r="O98" i="2" s="1"/>
  <c r="N130" i="2"/>
  <c r="O130" i="2" s="1"/>
  <c r="N128" i="2"/>
  <c r="O128" i="2" s="1"/>
  <c r="K128" i="2"/>
  <c r="K70" i="2"/>
  <c r="M68" i="2"/>
  <c r="M67" i="2"/>
  <c r="M48" i="2"/>
  <c r="K112" i="2"/>
  <c r="M113" i="2"/>
  <c r="N71" i="2"/>
  <c r="O71" i="2" s="1"/>
  <c r="N70" i="2"/>
  <c r="O70" i="2" s="1"/>
  <c r="M10" i="2"/>
  <c r="K127" i="2"/>
  <c r="M104" i="2"/>
  <c r="M95" i="2"/>
  <c r="K89" i="2"/>
  <c r="M82" i="2"/>
  <c r="M71" i="2"/>
  <c r="K113" i="2"/>
  <c r="N125" i="2"/>
  <c r="O125" i="2" s="1"/>
  <c r="K124" i="2"/>
  <c r="N124" i="2"/>
  <c r="O124" i="2" s="1"/>
  <c r="M125" i="2"/>
  <c r="N120" i="2"/>
  <c r="O120" i="2" s="1"/>
  <c r="M120" i="2"/>
  <c r="M114" i="2"/>
  <c r="K116" i="2"/>
  <c r="M112" i="2"/>
  <c r="K114" i="2"/>
  <c r="N115" i="2"/>
  <c r="O115" i="2" s="1"/>
  <c r="M116" i="2"/>
  <c r="K115" i="2"/>
  <c r="M117" i="2"/>
  <c r="K111" i="2"/>
  <c r="K107" i="2"/>
  <c r="N108" i="2"/>
  <c r="O108" i="2" s="1"/>
  <c r="N107" i="2"/>
  <c r="O107" i="2" s="1"/>
  <c r="M108" i="2"/>
  <c r="N106" i="2"/>
  <c r="O106" i="2" s="1"/>
  <c r="K103" i="2"/>
  <c r="N100" i="2"/>
  <c r="O100" i="2" s="1"/>
  <c r="M100" i="2"/>
  <c r="M98" i="2"/>
  <c r="K94" i="2"/>
  <c r="M90" i="2"/>
  <c r="K85" i="2"/>
  <c r="N86" i="2"/>
  <c r="O86" i="2" s="1"/>
  <c r="N85" i="2"/>
  <c r="O85" i="2" s="1"/>
  <c r="M86" i="2"/>
  <c r="N84" i="2"/>
  <c r="O84" i="2" s="1"/>
  <c r="M12" i="2"/>
  <c r="N12" i="2"/>
  <c r="O12" i="2" s="1"/>
  <c r="K9" i="2"/>
  <c r="M123" i="2"/>
  <c r="N123" i="2"/>
  <c r="O123" i="2" s="1"/>
  <c r="N109" i="2"/>
  <c r="O109" i="2" s="1"/>
  <c r="K109" i="2"/>
  <c r="K106" i="2"/>
  <c r="M102" i="2"/>
  <c r="N102" i="2"/>
  <c r="O102" i="2" s="1"/>
  <c r="N87" i="2"/>
  <c r="O87" i="2" s="1"/>
  <c r="K87" i="2"/>
  <c r="N73" i="2"/>
  <c r="O73" i="2" s="1"/>
  <c r="K73" i="2"/>
  <c r="K49" i="2"/>
  <c r="N101" i="2"/>
  <c r="O101" i="2" s="1"/>
  <c r="K101" i="2"/>
  <c r="M93" i="2"/>
  <c r="N93" i="2"/>
  <c r="O93" i="2" s="1"/>
  <c r="M126" i="2"/>
  <c r="K123" i="2"/>
  <c r="M110" i="2"/>
  <c r="N110" i="2"/>
  <c r="O110" i="2" s="1"/>
  <c r="K102" i="2"/>
  <c r="N96" i="2"/>
  <c r="O96" i="2" s="1"/>
  <c r="K96" i="2"/>
  <c r="M88" i="2"/>
  <c r="N88" i="2"/>
  <c r="O88" i="2" s="1"/>
  <c r="K84" i="2"/>
  <c r="M74" i="2"/>
  <c r="N74" i="2"/>
  <c r="O74" i="2" s="1"/>
  <c r="N122" i="2"/>
  <c r="O122" i="2" s="1"/>
  <c r="K122" i="2"/>
  <c r="M130" i="2"/>
  <c r="M122" i="2"/>
  <c r="M118" i="2"/>
  <c r="N105" i="2"/>
  <c r="O105" i="2" s="1"/>
  <c r="K105" i="2"/>
  <c r="M101" i="2"/>
  <c r="M97" i="2"/>
  <c r="N97" i="2"/>
  <c r="O97" i="2" s="1"/>
  <c r="N92" i="2"/>
  <c r="O92" i="2" s="1"/>
  <c r="K92" i="2"/>
  <c r="M69" i="2"/>
  <c r="N69" i="2"/>
  <c r="O69" i="2" s="1"/>
  <c r="M33" i="2"/>
  <c r="K33" i="2"/>
  <c r="N33" i="2"/>
  <c r="O33" i="2" s="1"/>
  <c r="N11" i="2"/>
  <c r="O11" i="2" s="1"/>
  <c r="K11" i="2"/>
  <c r="O8" i="2" l="1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E59" i="3" l="1"/>
  <c r="E58" i="3"/>
  <c r="E57" i="3"/>
  <c r="L8" i="2" l="1"/>
  <c r="M8" i="2" s="1"/>
  <c r="N8" i="2"/>
  <c r="L133" i="2"/>
  <c r="M133" i="2" s="1"/>
  <c r="L134" i="2"/>
  <c r="M134" i="2" s="1"/>
  <c r="L135" i="2"/>
  <c r="M135" i="2" s="1"/>
  <c r="L136" i="2"/>
  <c r="M136" i="2" s="1"/>
  <c r="L138" i="2"/>
  <c r="M138" i="2" s="1"/>
  <c r="L139" i="2"/>
  <c r="M139" i="2" s="1"/>
  <c r="L140" i="2"/>
  <c r="M140" i="2" s="1"/>
  <c r="L141" i="2"/>
  <c r="M141" i="2" s="1"/>
  <c r="L142" i="2"/>
  <c r="M142" i="2" s="1"/>
  <c r="L143" i="2"/>
  <c r="M143" i="2" s="1"/>
  <c r="N143" i="2"/>
  <c r="L144" i="2"/>
  <c r="M144" i="2" s="1"/>
  <c r="N144" i="2"/>
  <c r="L145" i="2"/>
  <c r="M145" i="2" s="1"/>
  <c r="N145" i="2"/>
  <c r="L146" i="2"/>
  <c r="M146" i="2" s="1"/>
  <c r="N146" i="2"/>
  <c r="L147" i="2"/>
  <c r="K147" i="2" s="1"/>
  <c r="N147" i="2"/>
  <c r="L148" i="2"/>
  <c r="M148" i="2" s="1"/>
  <c r="N148" i="2"/>
  <c r="L149" i="2"/>
  <c r="M149" i="2" s="1"/>
  <c r="N149" i="2"/>
  <c r="L150" i="2"/>
  <c r="M150" i="2" s="1"/>
  <c r="N150" i="2"/>
  <c r="L151" i="2"/>
  <c r="K151" i="2" s="1"/>
  <c r="N151" i="2"/>
  <c r="L152" i="2"/>
  <c r="M152" i="2" s="1"/>
  <c r="N152" i="2"/>
  <c r="L153" i="2"/>
  <c r="M153" i="2" s="1"/>
  <c r="N153" i="2"/>
  <c r="L154" i="2"/>
  <c r="M154" i="2" s="1"/>
  <c r="N154" i="2"/>
  <c r="L155" i="2"/>
  <c r="K155" i="2" s="1"/>
  <c r="N155" i="2"/>
  <c r="L156" i="2"/>
  <c r="M156" i="2" s="1"/>
  <c r="N156" i="2"/>
  <c r="L157" i="2"/>
  <c r="M157" i="2" s="1"/>
  <c r="N157" i="2"/>
  <c r="L158" i="2"/>
  <c r="M158" i="2" s="1"/>
  <c r="N158" i="2"/>
  <c r="L159" i="2"/>
  <c r="K159" i="2" s="1"/>
  <c r="N159" i="2"/>
  <c r="L160" i="2"/>
  <c r="M160" i="2" s="1"/>
  <c r="N160" i="2"/>
  <c r="L161" i="2"/>
  <c r="M161" i="2" s="1"/>
  <c r="N161" i="2"/>
  <c r="L162" i="2"/>
  <c r="M162" i="2" s="1"/>
  <c r="N162" i="2"/>
  <c r="L163" i="2"/>
  <c r="K163" i="2" s="1"/>
  <c r="N163" i="2"/>
  <c r="L164" i="2"/>
  <c r="M164" i="2" s="1"/>
  <c r="N164" i="2"/>
  <c r="L165" i="2"/>
  <c r="M165" i="2" s="1"/>
  <c r="N165" i="2"/>
  <c r="L166" i="2"/>
  <c r="M166" i="2" s="1"/>
  <c r="N166" i="2"/>
  <c r="L167" i="2"/>
  <c r="K167" i="2" s="1"/>
  <c r="N167" i="2"/>
  <c r="L168" i="2"/>
  <c r="M168" i="2" s="1"/>
  <c r="N168" i="2"/>
  <c r="L169" i="2"/>
  <c r="M169" i="2" s="1"/>
  <c r="N169" i="2"/>
  <c r="L170" i="2"/>
  <c r="M170" i="2" s="1"/>
  <c r="N170" i="2"/>
  <c r="L171" i="2"/>
  <c r="K171" i="2" s="1"/>
  <c r="N171" i="2"/>
  <c r="L172" i="2"/>
  <c r="M172" i="2" s="1"/>
  <c r="N172" i="2"/>
  <c r="L173" i="2"/>
  <c r="M173" i="2" s="1"/>
  <c r="N173" i="2"/>
  <c r="L174" i="2"/>
  <c r="M174" i="2" s="1"/>
  <c r="N174" i="2"/>
  <c r="L175" i="2"/>
  <c r="K175" i="2" s="1"/>
  <c r="N175" i="2"/>
  <c r="L176" i="2"/>
  <c r="M176" i="2" s="1"/>
  <c r="N176" i="2"/>
  <c r="L177" i="2"/>
  <c r="M177" i="2" s="1"/>
  <c r="N177" i="2"/>
  <c r="L178" i="2"/>
  <c r="M178" i="2" s="1"/>
  <c r="N178" i="2"/>
  <c r="L179" i="2"/>
  <c r="K179" i="2" s="1"/>
  <c r="N179" i="2"/>
  <c r="L180" i="2"/>
  <c r="M180" i="2" s="1"/>
  <c r="N180" i="2"/>
  <c r="N142" i="2" l="1"/>
  <c r="O142" i="2" s="1"/>
  <c r="N141" i="2"/>
  <c r="O141" i="2" s="1"/>
  <c r="N140" i="2"/>
  <c r="O140" i="2" s="1"/>
  <c r="N139" i="2"/>
  <c r="O139" i="2" s="1"/>
  <c r="N133" i="2"/>
  <c r="O133" i="2" s="1"/>
  <c r="N138" i="2"/>
  <c r="O138" i="2" s="1"/>
  <c r="N136" i="2"/>
  <c r="O136" i="2" s="1"/>
  <c r="N135" i="2"/>
  <c r="O135" i="2" s="1"/>
  <c r="N134" i="2"/>
  <c r="O134" i="2" s="1"/>
  <c r="K136" i="2"/>
  <c r="M171" i="2"/>
  <c r="M163" i="2"/>
  <c r="K138" i="2"/>
  <c r="K145" i="2"/>
  <c r="M155" i="2"/>
  <c r="M179" i="2"/>
  <c r="M147" i="2"/>
  <c r="K173" i="2"/>
  <c r="K165" i="2"/>
  <c r="K157" i="2"/>
  <c r="K149" i="2"/>
  <c r="K141" i="2"/>
  <c r="K133" i="2"/>
  <c r="K177" i="2"/>
  <c r="M175" i="2"/>
  <c r="K169" i="2"/>
  <c r="M167" i="2"/>
  <c r="K161" i="2"/>
  <c r="M159" i="2"/>
  <c r="K153" i="2"/>
  <c r="M151" i="2"/>
  <c r="K142" i="2"/>
  <c r="K178" i="2"/>
  <c r="K166" i="2"/>
  <c r="K162" i="2"/>
  <c r="K154" i="2"/>
  <c r="K8" i="2"/>
  <c r="K174" i="2"/>
  <c r="K170" i="2"/>
  <c r="K158" i="2"/>
  <c r="K150" i="2"/>
  <c r="K146" i="2"/>
  <c r="K143" i="2"/>
  <c r="K139" i="2"/>
  <c r="K134" i="2"/>
  <c r="K180" i="2"/>
  <c r="K176" i="2"/>
  <c r="K172" i="2"/>
  <c r="K168" i="2"/>
  <c r="K164" i="2"/>
  <c r="K160" i="2"/>
  <c r="K156" i="2"/>
  <c r="K152" i="2"/>
  <c r="K148" i="2"/>
  <c r="K144" i="2"/>
  <c r="K140" i="2"/>
  <c r="K135" i="2"/>
  <c r="F6" i="2"/>
  <c r="E56" i="3" l="1"/>
  <c r="E55" i="3" l="1"/>
  <c r="C38" i="3" l="1"/>
  <c r="C26" i="3"/>
  <c r="C18" i="3"/>
  <c r="C10" i="3"/>
  <c r="C39" i="3"/>
  <c r="C31" i="3"/>
  <c r="C19" i="3"/>
  <c r="C11" i="3"/>
  <c r="C40" i="3"/>
  <c r="C32" i="3"/>
  <c r="C24" i="3"/>
  <c r="C12" i="3"/>
  <c r="C33" i="3"/>
  <c r="C25" i="3"/>
  <c r="C17" i="3"/>
  <c r="A4" i="3" l="1"/>
  <c r="F4" i="3"/>
  <c r="A5" i="3"/>
  <c r="F5" i="3"/>
  <c r="A6" i="3"/>
  <c r="F6" i="3"/>
  <c r="F55" i="3"/>
  <c r="F56" i="3"/>
  <c r="F57" i="3"/>
  <c r="F58" i="3"/>
  <c r="A4" i="2"/>
  <c r="G4" i="2"/>
  <c r="A5" i="2"/>
  <c r="G5" i="2"/>
  <c r="A6" i="2"/>
  <c r="S13" i="1"/>
  <c r="Y13" i="1" s="1"/>
  <c r="G19" i="3" l="1"/>
  <c r="G26" i="3"/>
  <c r="G38" i="3"/>
  <c r="G11" i="3"/>
  <c r="G25" i="3"/>
  <c r="G39" i="3"/>
  <c r="G10" i="3"/>
  <c r="G31" i="3"/>
  <c r="G12" i="3"/>
  <c r="G40" i="3"/>
  <c r="G32" i="3"/>
  <c r="G24" i="3"/>
  <c r="G17" i="3"/>
  <c r="G33" i="3"/>
  <c r="G18" i="3"/>
  <c r="G59" i="3"/>
  <c r="G57" i="3"/>
  <c r="G21" i="3" l="1"/>
  <c r="G55" i="3"/>
  <c r="G28" i="3"/>
  <c r="G35" i="3"/>
  <c r="G42" i="3"/>
  <c r="C28" i="3"/>
  <c r="C21" i="3"/>
  <c r="C14" i="3"/>
  <c r="G47" i="3"/>
  <c r="C35" i="3"/>
  <c r="C42" i="3"/>
  <c r="G46" i="3"/>
  <c r="S15" i="1"/>
  <c r="Y15" i="1" s="1"/>
  <c r="G14" i="3"/>
  <c r="S11" i="1" l="1"/>
  <c r="Y11" i="1" s="1"/>
  <c r="G45" i="3"/>
  <c r="I28" i="3" s="1"/>
  <c r="G56" i="3"/>
  <c r="S12" i="1"/>
  <c r="Y12" i="1" s="1"/>
  <c r="S14" i="1"/>
  <c r="Y14" i="1" s="1"/>
  <c r="G58" i="3"/>
  <c r="W5" i="1" l="1"/>
  <c r="K6" i="3" s="1"/>
  <c r="I35" i="3"/>
  <c r="I14" i="3"/>
  <c r="I42" i="3"/>
  <c r="I21" i="3"/>
  <c r="N6" i="2" l="1"/>
  <c r="W4" i="1"/>
  <c r="H6" i="3" s="1"/>
  <c r="K56" i="3"/>
  <c r="H6" i="2" l="1"/>
</calcChain>
</file>

<file path=xl/comments1.xml><?xml version="1.0" encoding="utf-8"?>
<comments xmlns="http://schemas.openxmlformats.org/spreadsheetml/2006/main">
  <authors>
    <author/>
  </authors>
  <commentList>
    <comment ref="K17" authorId="0" shapeId="0">
      <text>
        <r>
          <rPr>
            <sz val="8"/>
            <color indexed="8"/>
            <rFont val="Times New Roman"/>
            <family val="1"/>
          </rPr>
          <t>O propósito de uma contagem de pontos de função, é fornecer uma resposta a um problema de negócios.
Este propósito :  
- Determina o tipo de contagem de pontos de função e o escopo da contagem necessária à obtenção da resposta da questão em análise;
- Influencia o posicionamento da fronteira entre o sistema em análise e seu ambiente.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7" authorId="0" shapeId="0">
      <text>
        <r>
          <rPr>
            <sz val="8"/>
            <color indexed="8"/>
            <rFont val="Times New Roman"/>
            <family val="1"/>
          </rPr>
          <t>O processo é a menor unidade de atividade significativa para o usuário?
É auto-contido e deixa o negócio da aplicação em um estado consistente?</t>
        </r>
      </text>
    </comment>
    <comment ref="G7" authorId="0" shapeId="0">
      <text>
        <r>
          <rPr>
            <sz val="8"/>
            <color indexed="8"/>
            <rFont val="Times New Roman"/>
            <family val="1"/>
          </rPr>
          <t>Tipo de Função:
ALI, AIE, EE, SE, CE</t>
        </r>
      </text>
    </comment>
    <comment ref="H7" authorId="0" shapeId="0">
      <text>
        <r>
          <rPr>
            <b/>
            <sz val="8"/>
            <color indexed="8"/>
            <rFont val="Times New Roman"/>
            <family val="1"/>
          </rPr>
          <t>Tipo de Manutenção na função:
I</t>
        </r>
        <r>
          <rPr>
            <sz val="8"/>
            <color indexed="8"/>
            <rFont val="Times New Roman"/>
            <family val="1"/>
          </rPr>
          <t xml:space="preserve"> -Inclusão  </t>
        </r>
        <r>
          <rPr>
            <b/>
            <sz val="8"/>
            <color indexed="8"/>
            <rFont val="Times New Roman"/>
            <family val="1"/>
          </rPr>
          <t>A</t>
        </r>
        <r>
          <rPr>
            <sz val="8"/>
            <color indexed="8"/>
            <rFont val="Times New Roman"/>
            <family val="1"/>
          </rPr>
          <t xml:space="preserve"> - Alteração  </t>
        </r>
        <r>
          <rPr>
            <b/>
            <sz val="8"/>
            <color indexed="8"/>
            <rFont val="Times New Roman"/>
            <family val="1"/>
          </rPr>
          <t>E</t>
        </r>
        <r>
          <rPr>
            <sz val="8"/>
            <color indexed="8"/>
            <rFont val="Times New Roman"/>
            <family val="1"/>
          </rPr>
          <t xml:space="preserve"> - Exclusão  </t>
        </r>
        <r>
          <rPr>
            <b/>
            <sz val="8"/>
            <color indexed="8"/>
            <rFont val="Times New Roman"/>
            <family val="1"/>
          </rPr>
          <t>T</t>
        </r>
        <r>
          <rPr>
            <sz val="8"/>
            <color indexed="8"/>
            <rFont val="Times New Roman"/>
            <family val="1"/>
          </rPr>
          <t>- Teste</t>
        </r>
      </text>
    </comment>
    <comment ref="I7" authorId="0" shapeId="0">
      <text>
        <r>
          <rPr>
            <sz val="8"/>
            <color indexed="8"/>
            <rFont val="Times New Roman"/>
            <family val="1"/>
          </rPr>
          <t>Tipos de Dados (DETs)</t>
        </r>
      </text>
    </comment>
    <comment ref="J7" authorId="0" shapeId="0">
      <text>
        <r>
          <rPr>
            <sz val="8"/>
            <color indexed="8"/>
            <rFont val="Times New Roman"/>
            <family val="1"/>
          </rPr>
          <t>Arquivos Referenciados/ Tipos de Registro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10" authorId="0" shapeId="0">
      <text>
        <r>
          <rPr>
            <sz val="8"/>
            <color indexed="8"/>
            <rFont val="Times New Roman"/>
            <family val="1"/>
          </rPr>
          <t>Entrada Externa</t>
        </r>
      </text>
    </comment>
    <comment ref="B17" authorId="0" shapeId="0">
      <text>
        <r>
          <rPr>
            <sz val="8"/>
            <color indexed="8"/>
            <rFont val="Times New Roman"/>
            <family val="1"/>
          </rPr>
          <t>Saída Externa</t>
        </r>
      </text>
    </comment>
    <comment ref="B24" authorId="0" shapeId="0">
      <text>
        <r>
          <rPr>
            <sz val="8"/>
            <color indexed="8"/>
            <rFont val="Times New Roman"/>
            <family val="1"/>
          </rPr>
          <t>Consulta Externa</t>
        </r>
      </text>
    </comment>
    <comment ref="B31" authorId="0" shapeId="0">
      <text>
        <r>
          <rPr>
            <sz val="8"/>
            <color indexed="8"/>
            <rFont val="Times New Roman"/>
            <family val="1"/>
          </rPr>
          <t>Arquivo Lógico Interno</t>
        </r>
      </text>
    </comment>
    <comment ref="B38" authorId="0" shapeId="0">
      <text>
        <r>
          <rPr>
            <sz val="8"/>
            <color indexed="8"/>
            <rFont val="Times New Roman"/>
            <family val="1"/>
          </rPr>
          <t>Arquivo de Interface Externa</t>
        </r>
      </text>
    </comment>
    <comment ref="B46" authorId="0" shapeId="0">
      <text>
        <r>
          <rPr>
            <sz val="8"/>
            <color indexed="8"/>
            <rFont val="Times New Roman"/>
            <family val="1"/>
          </rPr>
          <t xml:space="preserve">Técnica de estimativa do tamanho desenvolvida pela NESMA. Assume que os arquivos lógicos são de complexidade baixa e as transações são de complexidade média. </t>
        </r>
      </text>
    </comment>
    <comment ref="B47" authorId="0" shapeId="0">
      <text>
        <r>
          <rPr>
            <sz val="8"/>
            <color indexed="8"/>
            <rFont val="Times New Roman"/>
            <family val="1"/>
          </rPr>
          <t>Técnica de estimativa do tamanho desenvolvida pela NESMA. Basie-se apenas nos arquivos lógicos. Assume que cada ALI tem um peso de 35 PF e cada AIE um peso de 15 PF</t>
        </r>
      </text>
    </comment>
  </commentList>
</comments>
</file>

<file path=xl/sharedStrings.xml><?xml version="1.0" encoding="utf-8"?>
<sst xmlns="http://schemas.openxmlformats.org/spreadsheetml/2006/main" count="296" uniqueCount="146">
  <si>
    <t>Identificação da Contagem</t>
  </si>
  <si>
    <t>Empresa</t>
  </si>
  <si>
    <t>R$/PF</t>
  </si>
  <si>
    <t>Custo</t>
  </si>
  <si>
    <t>Aplicação</t>
  </si>
  <si>
    <t>PF</t>
  </si>
  <si>
    <t>Projeto</t>
  </si>
  <si>
    <t>Responsável</t>
  </si>
  <si>
    <t>Criação</t>
  </si>
  <si>
    <t>Revisor</t>
  </si>
  <si>
    <t>Revisão</t>
  </si>
  <si>
    <t>Tipo de contagem</t>
  </si>
  <si>
    <t>Estimativa</t>
  </si>
  <si>
    <t>Sumário</t>
  </si>
  <si>
    <t>PF não Ajustado</t>
  </si>
  <si>
    <t>Deflator</t>
  </si>
  <si>
    <t>PF Local</t>
  </si>
  <si>
    <t>Projeto de Desenvolvimento</t>
  </si>
  <si>
    <t>ADD</t>
  </si>
  <si>
    <t>Projeto de Melhoria</t>
  </si>
  <si>
    <t>CHG</t>
  </si>
  <si>
    <t>Aplicação ( Baseline )</t>
  </si>
  <si>
    <t>DEL</t>
  </si>
  <si>
    <t>TST</t>
  </si>
  <si>
    <t>Propósito da Contagem</t>
  </si>
  <si>
    <t>Escopo da Contagem</t>
  </si>
  <si>
    <t xml:space="preserve"> Planilha de contagem de ponto de função - Versão 2.0</t>
  </si>
  <si>
    <t>Processo Elementar ou Grupo de Dados</t>
  </si>
  <si>
    <t>Tipo</t>
  </si>
  <si>
    <t>(I/A/E/T)</t>
  </si>
  <si>
    <t>TD</t>
  </si>
  <si>
    <t>AR/TR</t>
  </si>
  <si>
    <t>ctl</t>
  </si>
  <si>
    <t>C</t>
  </si>
  <si>
    <t>Complex.</t>
  </si>
  <si>
    <t>Observações</t>
  </si>
  <si>
    <t>ALI</t>
  </si>
  <si>
    <t>AIE</t>
  </si>
  <si>
    <t>CE</t>
  </si>
  <si>
    <t>EE</t>
  </si>
  <si>
    <t>SE</t>
  </si>
  <si>
    <t>Sumário da Contagem</t>
  </si>
  <si>
    <t>Tipo de Função</t>
  </si>
  <si>
    <t>Complexidade Funcional</t>
  </si>
  <si>
    <t>Total por Complexidade</t>
  </si>
  <si>
    <t xml:space="preserve">% </t>
  </si>
  <si>
    <t>Baixa</t>
  </si>
  <si>
    <t>x 3</t>
  </si>
  <si>
    <t>Média</t>
  </si>
  <si>
    <t>x 4</t>
  </si>
  <si>
    <t>Alta</t>
  </si>
  <si>
    <t>x 6</t>
  </si>
  <si>
    <t>Total</t>
  </si>
  <si>
    <t>x 5</t>
  </si>
  <si>
    <t>x 7</t>
  </si>
  <si>
    <t>x 10</t>
  </si>
  <si>
    <t>x 15</t>
  </si>
  <si>
    <t>Total PF não ajustados (contagem detalhada)</t>
  </si>
  <si>
    <t>Total PF não ajustados (contagem estimativa)</t>
  </si>
  <si>
    <t>Total PF não ajustados (contagem indicativa)</t>
  </si>
  <si>
    <t>Total de PF Local</t>
  </si>
  <si>
    <t>NÃO AJS</t>
  </si>
  <si>
    <t>DFL</t>
  </si>
  <si>
    <t>LOCAL</t>
  </si>
  <si>
    <t>INCLUSÃO (ADD)</t>
  </si>
  <si>
    <t>TOTAL</t>
  </si>
  <si>
    <t>ALTERAÇÃO (CHG)</t>
  </si>
  <si>
    <t>EXCLUSÃO (DEL)</t>
  </si>
  <si>
    <t>TESTE (TST)</t>
  </si>
  <si>
    <t>Polisys Informática</t>
  </si>
  <si>
    <t>MANUTENÇÃO COSMÉTICA</t>
  </si>
  <si>
    <t>CSM</t>
  </si>
  <si>
    <t>X</t>
  </si>
  <si>
    <t>Rodrigo Medeiros</t>
  </si>
  <si>
    <t>I</t>
  </si>
  <si>
    <t>Excluir</t>
  </si>
  <si>
    <t>CFC - EPC</t>
  </si>
  <si>
    <t>Funções de Transação</t>
  </si>
  <si>
    <t>Detalhar</t>
  </si>
  <si>
    <t>Funções de Dados</t>
  </si>
  <si>
    <t>Realizar contagem do Módulo 3 - Parte 4 do Sistema EPC.</t>
  </si>
  <si>
    <t>Todas as funcionalidades identificadas Módulo 3 - Parte 4 para o Sisitema.</t>
  </si>
  <si>
    <t>EUC020-Manter Pontuação</t>
  </si>
  <si>
    <t>Combo Elementos de Pontuação</t>
  </si>
  <si>
    <t>Consultar</t>
  </si>
  <si>
    <t>Novo Exercício Anterior</t>
  </si>
  <si>
    <t>Novo</t>
  </si>
  <si>
    <t>Editar</t>
  </si>
  <si>
    <t>Consultar Público Alvo</t>
  </si>
  <si>
    <t>Atividade, Elemento de Pontuação, Usuário, Pontuação</t>
  </si>
  <si>
    <t>EUC042-Consultar Pendências CursosEventos</t>
  </si>
  <si>
    <t>EUC044-Solicitar Credenciamento de CursoEvento</t>
  </si>
  <si>
    <t>Solicitar Revalidação</t>
  </si>
  <si>
    <t>Solicitar Credenciamento</t>
  </si>
  <si>
    <t>Curso, Instrutor, Checklist, Capacitadora, Turmas, Participantes, Palestrante</t>
  </si>
  <si>
    <t>Turma, Participantes, Instrutor, Palestrante, Área Temática, Público Alvo, Critérios de Avaliação, Curso, Evento, Capacitadoras</t>
  </si>
  <si>
    <t>EUC051-Manter Parâmetro</t>
  </si>
  <si>
    <t>Parâmetros</t>
  </si>
  <si>
    <t>EUC081-Manter Contestações do Profissional</t>
  </si>
  <si>
    <t>Consultar Capacitadoras</t>
  </si>
  <si>
    <t>Incluir Contestação</t>
  </si>
  <si>
    <t>Profissional, Capacitadora, Cursos, Eventos</t>
  </si>
  <si>
    <t>Capacitadora, Cursos, Eventos</t>
  </si>
  <si>
    <t>Editar - Consulta Implícita</t>
  </si>
  <si>
    <t>EUC052-Consultar Capacitadoras Credenciadas - Webservice (Site CFC)</t>
  </si>
  <si>
    <t>Capacitadora</t>
  </si>
  <si>
    <t>EUC053-Consultar CursoEvento Credenciados - Webservice (Site CFC)</t>
  </si>
  <si>
    <t>EUC055-Manter Vínculo de Eventos</t>
  </si>
  <si>
    <t>Vincular</t>
  </si>
  <si>
    <t>Desvincular</t>
  </si>
  <si>
    <t>COMBO Código do Evento Pai</t>
  </si>
  <si>
    <t>Evento</t>
  </si>
  <si>
    <t>Evento, Usuário</t>
  </si>
  <si>
    <t>Associar Público Alvo</t>
  </si>
  <si>
    <t>EUC021-Solicitar Cadastro de Cursos e Eventos</t>
  </si>
  <si>
    <t>Solicitar Cadastro de Cursos e Eventos</t>
  </si>
  <si>
    <t>A</t>
  </si>
  <si>
    <t>Cursos, Eventos, Perfil, Exercício</t>
  </si>
  <si>
    <t>EUC033-Manter Participantes</t>
  </si>
  <si>
    <t>Importar Participantes</t>
  </si>
  <si>
    <t>EUC047-Manter Restabelecimento de CursosEventos</t>
  </si>
  <si>
    <t>Curso, Capacitadora, Usuário, Evento</t>
  </si>
  <si>
    <t>Curso, Capacitadora, Evento</t>
  </si>
  <si>
    <t>EUC048-Manter Baixa de CursosEventos</t>
  </si>
  <si>
    <t>Capacitadora, Usuário</t>
  </si>
  <si>
    <t>EUC069-Emitir Relatório de Atividades do Profissional</t>
  </si>
  <si>
    <t>Relatório</t>
  </si>
  <si>
    <t>Curso, Evento, Profissional, Capacitadora</t>
  </si>
  <si>
    <t>Consultar Dados do Curso Evento - Integrar</t>
  </si>
  <si>
    <t>Participantes, Registro</t>
  </si>
  <si>
    <t>Curso, Eventos, Usuário, Documentos</t>
  </si>
  <si>
    <t>Contestações</t>
  </si>
  <si>
    <t>Consultar Todas Capacitadoras</t>
  </si>
  <si>
    <t>Consultar por Jurisdição</t>
  </si>
  <si>
    <t>Consultar por Período</t>
  </si>
  <si>
    <t>Consultar Eventos</t>
  </si>
  <si>
    <t>Consultar Cursos</t>
  </si>
  <si>
    <t>Curso, Capacitadora, Exercício</t>
  </si>
  <si>
    <t>Evento, Capacitadora, Exercício</t>
  </si>
  <si>
    <t>Contestação, ContestaçãoDeclarada</t>
  </si>
  <si>
    <t>Curso</t>
  </si>
  <si>
    <t>Eventos</t>
  </si>
  <si>
    <t>Inclusão da Baixa e Restabelecimento do curso</t>
  </si>
  <si>
    <t>Novo - Solicitar Baixa</t>
  </si>
  <si>
    <t>Novo - Solicitar Restabelecimento</t>
  </si>
  <si>
    <t>EPC - Módulo 3 - Entrega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</si>
</sst>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&quot;* #,##0.00_);_(&quot;R$&quot;* \(#,##0.00\);_(&quot;R$&quot;* \-??_);_(@_)"/>
    <numFmt numFmtId="165" formatCode="_(* #,##0.00_);_(* \(#,##0.00\);_(* \-??_);_(@_)"/>
    <numFmt numFmtId="166" formatCode="0.0%"/>
    <numFmt numFmtId="167" formatCode="_(* #,##0_);_(* \(#,##0\);_(* \-??_);_(@_)"/>
  </numFmts>
  <fonts count="37" x14ac:knownFonts="1">
    <font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7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sz val="12"/>
      <color indexed="52"/>
      <name val="Calibri"/>
      <family val="2"/>
    </font>
    <font>
      <sz val="12"/>
      <color indexed="62"/>
      <name val="Calibri"/>
      <family val="2"/>
    </font>
    <font>
      <sz val="12"/>
      <color indexed="14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6"/>
      <name val="Calibri"/>
      <family val="2"/>
    </font>
    <font>
      <i/>
      <sz val="12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color indexed="8"/>
      <name val="Calibri"/>
      <family val="2"/>
    </font>
    <font>
      <sz val="10"/>
      <name val="Franklin Gothic Medium"/>
      <family val="2"/>
    </font>
    <font>
      <b/>
      <sz val="10"/>
      <name val="Franklin Gothic Medium"/>
      <family val="2"/>
    </font>
    <font>
      <sz val="9"/>
      <color indexed="12"/>
      <name val="Franklin Gothic Medium"/>
      <family val="2"/>
    </font>
    <font>
      <sz val="9"/>
      <name val="Franklin Gothic Medium"/>
      <family val="2"/>
    </font>
    <font>
      <b/>
      <sz val="9"/>
      <color indexed="12"/>
      <name val="Franklin Gothic Medium"/>
      <family val="2"/>
    </font>
    <font>
      <b/>
      <sz val="9"/>
      <name val="Franklin Gothic Medium"/>
      <family val="2"/>
    </font>
    <font>
      <sz val="10"/>
      <color indexed="12"/>
      <name val="Franklin Gothic Medium"/>
      <family val="2"/>
    </font>
    <font>
      <b/>
      <sz val="12"/>
      <name val="Franklin Gothic Medium"/>
      <family val="2"/>
    </font>
    <font>
      <sz val="8"/>
      <color indexed="8"/>
      <name val="Times New Roman"/>
      <family val="1"/>
    </font>
    <font>
      <sz val="8"/>
      <name val="Franklin Gothic Medium"/>
      <family val="2"/>
    </font>
    <font>
      <sz val="8"/>
      <color indexed="9"/>
      <name val="Franklin Gothic Medium"/>
      <family val="2"/>
    </font>
    <font>
      <b/>
      <sz val="8"/>
      <color indexed="8"/>
      <name val="Times New Roman"/>
      <family val="1"/>
    </font>
    <font>
      <sz val="8"/>
      <color indexed="8"/>
      <name val="Franklin Gothic Medium"/>
      <family val="2"/>
    </font>
    <font>
      <sz val="9"/>
      <color indexed="9"/>
      <name val="Franklin Gothic Medium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Franklin Gothic Medium"/>
      <family val="2"/>
    </font>
    <font>
      <b/>
      <sz val="8"/>
      <color indexed="8"/>
      <name val="Franklin Gothic Medium"/>
      <family val="2"/>
    </font>
    <font>
      <sz val="8"/>
      <color rgb="FFFF0000"/>
      <name val="Franklin Gothic Medium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23"/>
        <bgColor indexed="55"/>
      </patternFill>
    </fill>
    <fill>
      <patternFill patternType="solid">
        <fgColor indexed="46"/>
        <bgColor indexed="24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61"/>
      </patternFill>
    </fill>
    <fill>
      <patternFill patternType="solid">
        <fgColor indexed="34"/>
        <bgColor indexed="13"/>
      </patternFill>
    </fill>
    <fill>
      <patternFill patternType="solid">
        <fgColor indexed="9"/>
        <bgColor indexed="35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11" borderId="0" applyNumberFormat="0" applyBorder="0" applyAlignment="0" applyProtection="0"/>
    <xf numFmtId="0" fontId="4" fillId="2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7" fillId="3" borderId="1" applyNumberFormat="0" applyAlignment="0" applyProtection="0"/>
    <xf numFmtId="0" fontId="8" fillId="16" borderId="0" applyNumberFormat="0" applyBorder="0" applyAlignment="0" applyProtection="0"/>
    <xf numFmtId="164" fontId="32" fillId="0" borderId="0" applyFill="0" applyBorder="0" applyAlignment="0" applyProtection="0"/>
    <xf numFmtId="0" fontId="9" fillId="8" borderId="0" applyNumberFormat="0" applyBorder="0" applyAlignment="0" applyProtection="0"/>
    <xf numFmtId="0" fontId="32" fillId="4" borderId="4" applyNumberFormat="0" applyAlignment="0" applyProtection="0"/>
    <xf numFmtId="9" fontId="32" fillId="0" borderId="0" applyFill="0" applyBorder="0" applyAlignment="0" applyProtection="0"/>
    <xf numFmtId="0" fontId="10" fillId="2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5" fontId="32" fillId="0" borderId="0" applyFill="0" applyBorder="0" applyAlignment="0" applyProtection="0"/>
  </cellStyleXfs>
  <cellXfs count="160">
    <xf numFmtId="0" fontId="0" fillId="0" borderId="0" xfId="0"/>
    <xf numFmtId="0" fontId="18" fillId="0" borderId="0" xfId="0" applyFont="1"/>
    <xf numFmtId="2" fontId="21" fillId="0" borderId="10" xfId="0" applyNumberFormat="1" applyFont="1" applyBorder="1" applyAlignment="1" applyProtection="1">
      <alignment horizontal="right"/>
      <protection locked="0"/>
    </xf>
    <xf numFmtId="0" fontId="23" fillId="0" borderId="10" xfId="0" applyFont="1" applyBorder="1" applyAlignment="1" applyProtection="1">
      <alignment horizontal="center"/>
      <protection locked="0"/>
    </xf>
    <xf numFmtId="0" fontId="21" fillId="0" borderId="0" xfId="0" applyFont="1"/>
    <xf numFmtId="0" fontId="24" fillId="0" borderId="0" xfId="0" applyFont="1" applyBorder="1" applyAlignment="1">
      <alignment horizontal="center"/>
    </xf>
    <xf numFmtId="0" fontId="18" fillId="0" borderId="0" xfId="0" applyFont="1" applyBorder="1"/>
    <xf numFmtId="0" fontId="24" fillId="0" borderId="0" xfId="0" applyFont="1" applyBorder="1" applyAlignment="1">
      <alignment horizontal="right"/>
    </xf>
    <xf numFmtId="0" fontId="25" fillId="0" borderId="0" xfId="0" applyFont="1" applyAlignment="1">
      <alignment horizontal="center"/>
    </xf>
    <xf numFmtId="0" fontId="27" fillId="0" borderId="0" xfId="0" applyFont="1"/>
    <xf numFmtId="0" fontId="19" fillId="0" borderId="0" xfId="0" applyFont="1" applyBorder="1" applyAlignment="1">
      <alignment horizontal="center" vertical="center"/>
    </xf>
    <xf numFmtId="0" fontId="21" fillId="6" borderId="11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8" fillId="17" borderId="10" xfId="0" applyFont="1" applyFill="1" applyBorder="1" applyAlignment="1">
      <alignment horizontal="center" vertical="center"/>
    </xf>
    <xf numFmtId="0" fontId="28" fillId="17" borderId="12" xfId="0" applyFont="1" applyFill="1" applyBorder="1" applyAlignment="1">
      <alignment horizontal="center" vertical="center"/>
    </xf>
    <xf numFmtId="0" fontId="28" fillId="17" borderId="10" xfId="0" applyFont="1" applyFill="1" applyBorder="1" applyAlignment="1">
      <alignment horizontal="center"/>
    </xf>
    <xf numFmtId="0" fontId="28" fillId="17" borderId="13" xfId="0" applyFont="1" applyFill="1" applyBorder="1" applyAlignment="1">
      <alignment horizontal="center"/>
    </xf>
    <xf numFmtId="0" fontId="27" fillId="0" borderId="0" xfId="0" applyFont="1" applyAlignment="1">
      <alignment vertical="center"/>
    </xf>
    <xf numFmtId="0" fontId="21" fillId="6" borderId="14" xfId="0" applyFont="1" applyFill="1" applyBorder="1" applyAlignment="1">
      <alignment vertical="center"/>
    </xf>
    <xf numFmtId="0" fontId="21" fillId="6" borderId="0" xfId="0" applyFont="1" applyFill="1" applyBorder="1"/>
    <xf numFmtId="0" fontId="21" fillId="0" borderId="15" xfId="0" applyFont="1" applyBorder="1"/>
    <xf numFmtId="0" fontId="21" fillId="0" borderId="16" xfId="0" applyFont="1" applyBorder="1"/>
    <xf numFmtId="0" fontId="21" fillId="0" borderId="16" xfId="0" applyFont="1" applyFill="1" applyBorder="1"/>
    <xf numFmtId="0" fontId="21" fillId="0" borderId="17" xfId="0" applyFont="1" applyBorder="1"/>
    <xf numFmtId="0" fontId="21" fillId="0" borderId="18" xfId="0" applyFont="1" applyBorder="1"/>
    <xf numFmtId="0" fontId="21" fillId="0" borderId="0" xfId="0" applyFont="1" applyBorder="1"/>
    <xf numFmtId="0" fontId="21" fillId="0" borderId="19" xfId="0" applyFont="1" applyFill="1" applyBorder="1"/>
    <xf numFmtId="0" fontId="21" fillId="0" borderId="0" xfId="0" applyFont="1" applyFill="1" applyBorder="1"/>
    <xf numFmtId="0" fontId="21" fillId="0" borderId="0" xfId="0" applyFont="1" applyFill="1" applyBorder="1" applyAlignment="1">
      <alignment vertical="center"/>
    </xf>
    <xf numFmtId="166" fontId="21" fillId="0" borderId="0" xfId="34" applyNumberFormat="1" applyFont="1" applyFill="1" applyBorder="1" applyAlignment="1" applyProtection="1"/>
    <xf numFmtId="0" fontId="21" fillId="0" borderId="20" xfId="0" applyFont="1" applyBorder="1"/>
    <xf numFmtId="10" fontId="21" fillId="0" borderId="20" xfId="0" applyNumberFormat="1" applyFont="1" applyBorder="1"/>
    <xf numFmtId="0" fontId="23" fillId="0" borderId="0" xfId="0" applyFont="1" applyFill="1" applyBorder="1"/>
    <xf numFmtId="166" fontId="21" fillId="9" borderId="0" xfId="34" applyNumberFormat="1" applyFont="1" applyFill="1" applyBorder="1" applyAlignment="1" applyProtection="1"/>
    <xf numFmtId="9" fontId="21" fillId="0" borderId="0" xfId="34" applyFont="1" applyFill="1" applyBorder="1" applyAlignment="1" applyProtection="1"/>
    <xf numFmtId="0" fontId="21" fillId="0" borderId="21" xfId="0" applyFont="1" applyBorder="1"/>
    <xf numFmtId="0" fontId="21" fillId="0" borderId="19" xfId="0" applyFont="1" applyBorder="1"/>
    <xf numFmtId="0" fontId="21" fillId="0" borderId="22" xfId="0" applyFont="1" applyBorder="1"/>
    <xf numFmtId="166" fontId="21" fillId="18" borderId="0" xfId="34" applyNumberFormat="1" applyFont="1" applyFill="1" applyBorder="1" applyAlignment="1" applyProtection="1"/>
    <xf numFmtId="166" fontId="21" fillId="8" borderId="0" xfId="34" applyNumberFormat="1" applyFont="1" applyFill="1" applyBorder="1" applyAlignment="1" applyProtection="1"/>
    <xf numFmtId="166" fontId="21" fillId="19" borderId="0" xfId="34" applyNumberFormat="1" applyFont="1" applyFill="1" applyBorder="1" applyAlignment="1" applyProtection="1"/>
    <xf numFmtId="166" fontId="21" fillId="20" borderId="0" xfId="34" applyNumberFormat="1" applyFont="1" applyFill="1" applyBorder="1" applyAlignment="1" applyProtection="1"/>
    <xf numFmtId="0" fontId="21" fillId="0" borderId="10" xfId="0" applyFont="1" applyBorder="1" applyAlignment="1">
      <alignment horizontal="center"/>
    </xf>
    <xf numFmtId="2" fontId="21" fillId="6" borderId="10" xfId="0" applyNumberFormat="1" applyFont="1" applyFill="1" applyBorder="1" applyAlignment="1">
      <alignment horizontal="center"/>
    </xf>
    <xf numFmtId="2" fontId="21" fillId="6" borderId="10" xfId="34" applyNumberFormat="1" applyFont="1" applyFill="1" applyBorder="1" applyAlignment="1" applyProtection="1">
      <alignment horizontal="center"/>
    </xf>
    <xf numFmtId="2" fontId="21" fillId="0" borderId="0" xfId="34" applyNumberFormat="1" applyFont="1" applyFill="1" applyBorder="1" applyAlignment="1" applyProtection="1"/>
    <xf numFmtId="2" fontId="21" fillId="0" borderId="10" xfId="34" applyNumberFormat="1" applyFont="1" applyFill="1" applyBorder="1" applyAlignment="1" applyProtection="1">
      <alignment horizontal="center"/>
    </xf>
    <xf numFmtId="2" fontId="23" fillId="21" borderId="10" xfId="34" applyNumberFormat="1" applyFont="1" applyFill="1" applyBorder="1" applyAlignment="1" applyProtection="1"/>
    <xf numFmtId="0" fontId="21" fillId="0" borderId="23" xfId="0" applyFont="1" applyBorder="1"/>
    <xf numFmtId="0" fontId="23" fillId="0" borderId="24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4" xfId="0" applyFont="1" applyBorder="1"/>
    <xf numFmtId="2" fontId="21" fillId="0" borderId="24" xfId="0" applyNumberFormat="1" applyFont="1" applyBorder="1" applyAlignment="1">
      <alignment horizontal="center"/>
    </xf>
    <xf numFmtId="2" fontId="21" fillId="0" borderId="24" xfId="34" applyNumberFormat="1" applyFont="1" applyFill="1" applyBorder="1" applyAlignment="1" applyProtection="1">
      <alignment horizontal="center"/>
    </xf>
    <xf numFmtId="2" fontId="21" fillId="0" borderId="24" xfId="34" applyNumberFormat="1" applyFont="1" applyFill="1" applyBorder="1" applyAlignment="1" applyProtection="1"/>
    <xf numFmtId="2" fontId="23" fillId="0" borderId="24" xfId="34" applyNumberFormat="1" applyFont="1" applyFill="1" applyBorder="1" applyAlignment="1" applyProtection="1"/>
    <xf numFmtId="0" fontId="21" fillId="0" borderId="25" xfId="0" applyFont="1" applyBorder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Alignment="1">
      <alignment horizontal="center"/>
    </xf>
    <xf numFmtId="2" fontId="21" fillId="0" borderId="0" xfId="34" applyNumberFormat="1" applyFont="1" applyFill="1" applyBorder="1" applyAlignment="1" applyProtection="1">
      <alignment horizontal="center"/>
    </xf>
    <xf numFmtId="2" fontId="23" fillId="0" borderId="0" xfId="34" applyNumberFormat="1" applyFont="1" applyFill="1" applyBorder="1" applyAlignment="1" applyProtection="1"/>
    <xf numFmtId="0" fontId="30" fillId="22" borderId="27" xfId="0" applyFont="1" applyFill="1" applyBorder="1" applyAlignment="1">
      <alignment horizontal="left" vertical="center"/>
    </xf>
    <xf numFmtId="0" fontId="30" fillId="22" borderId="29" xfId="0" applyFont="1" applyFill="1" applyBorder="1" applyAlignment="1">
      <alignment horizontal="center"/>
    </xf>
    <xf numFmtId="0" fontId="30" fillId="22" borderId="0" xfId="0" applyFont="1" applyFill="1"/>
    <xf numFmtId="0" fontId="22" fillId="0" borderId="0" xfId="0" applyFont="1" applyBorder="1" applyAlignment="1">
      <alignment horizontal="center" vertical="center" textRotation="90" wrapText="1"/>
    </xf>
    <xf numFmtId="0" fontId="30" fillId="22" borderId="29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7" fillId="0" borderId="29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4" fontId="27" fillId="0" borderId="29" xfId="0" applyNumberFormat="1" applyFont="1" applyFill="1" applyBorder="1" applyAlignment="1">
      <alignment horizontal="center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6" fillId="22" borderId="27" xfId="0" applyFont="1" applyFill="1" applyBorder="1" applyAlignment="1">
      <alignment horizontal="left" vertical="center"/>
    </xf>
    <xf numFmtId="0" fontId="36" fillId="22" borderId="0" xfId="0" applyFont="1" applyFill="1"/>
    <xf numFmtId="0" fontId="27" fillId="22" borderId="29" xfId="0" applyFont="1" applyFill="1" applyBorder="1" applyAlignment="1">
      <alignment horizontal="center"/>
    </xf>
    <xf numFmtId="0" fontId="27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165" fontId="32" fillId="0" borderId="10" xfId="44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0" xfId="0" applyFont="1" applyBorder="1" applyAlignment="1" applyProtection="1">
      <alignment horizontal="center"/>
      <protection locked="0"/>
    </xf>
    <xf numFmtId="0" fontId="20" fillId="0" borderId="10" xfId="0" applyFont="1" applyBorder="1" applyAlignment="1">
      <alignment horizontal="center"/>
    </xf>
    <xf numFmtId="164" fontId="21" fillId="6" borderId="10" xfId="31" applyFont="1" applyFill="1" applyBorder="1" applyAlignment="1" applyProtection="1">
      <alignment horizontal="right"/>
    </xf>
    <xf numFmtId="0" fontId="21" fillId="0" borderId="10" xfId="0" applyFont="1" applyBorder="1" applyProtection="1">
      <protection locked="0"/>
    </xf>
    <xf numFmtId="4" fontId="21" fillId="6" borderId="10" xfId="44" applyNumberFormat="1" applyFont="1" applyFill="1" applyBorder="1" applyAlignment="1" applyProtection="1"/>
    <xf numFmtId="165" fontId="21" fillId="6" borderId="10" xfId="44" applyFont="1" applyFill="1" applyBorder="1" applyAlignment="1" applyProtection="1"/>
    <xf numFmtId="0" fontId="20" fillId="0" borderId="10" xfId="0" applyFont="1" applyBorder="1" applyAlignment="1">
      <alignment horizontal="right"/>
    </xf>
    <xf numFmtId="14" fontId="21" fillId="0" borderId="10" xfId="0" applyNumberFormat="1" applyFont="1" applyBorder="1" applyAlignment="1" applyProtection="1">
      <alignment horizontal="right"/>
      <protection locked="0"/>
    </xf>
    <xf numFmtId="167" fontId="21" fillId="6" borderId="10" xfId="44" applyNumberFormat="1" applyFont="1" applyFill="1" applyBorder="1" applyAlignment="1" applyProtection="1"/>
    <xf numFmtId="0" fontId="20" fillId="0" borderId="31" xfId="0" applyFont="1" applyBorder="1"/>
    <xf numFmtId="2" fontId="21" fillId="0" borderId="10" xfId="0" applyNumberFormat="1" applyFont="1" applyFill="1" applyBorder="1" applyAlignment="1">
      <alignment horizontal="center"/>
    </xf>
    <xf numFmtId="0" fontId="19" fillId="0" borderId="19" xfId="0" applyFont="1" applyBorder="1" applyAlignment="1">
      <alignment horizontal="center" vertical="center"/>
    </xf>
    <xf numFmtId="0" fontId="18" fillId="0" borderId="10" xfId="0" applyFont="1" applyBorder="1" applyAlignment="1" applyProtection="1">
      <alignment horizontal="left" vertical="top" wrapText="1"/>
      <protection locked="0"/>
    </xf>
    <xf numFmtId="0" fontId="22" fillId="0" borderId="10" xfId="0" applyFont="1" applyBorder="1" applyAlignment="1">
      <alignment horizontal="center" vertical="center" textRotation="90" wrapText="1"/>
    </xf>
    <xf numFmtId="0" fontId="22" fillId="0" borderId="12" xfId="0" applyFont="1" applyBorder="1" applyAlignment="1">
      <alignment horizontal="center" vertical="center" textRotation="90" wrapText="1"/>
    </xf>
    <xf numFmtId="0" fontId="20" fillId="0" borderId="12" xfId="0" applyFont="1" applyBorder="1" applyAlignment="1">
      <alignment horizontal="right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27" fillId="22" borderId="26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27" fillId="22" borderId="28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35" fillId="22" borderId="27" xfId="0" applyFont="1" applyFill="1" applyBorder="1" applyAlignment="1">
      <alignment horizontal="left" vertical="center"/>
    </xf>
    <xf numFmtId="0" fontId="35" fillId="22" borderId="28" xfId="0" applyFont="1" applyFill="1" applyBorder="1" applyAlignment="1">
      <alignment horizontal="left" vertical="center"/>
    </xf>
    <xf numFmtId="0" fontId="34" fillId="23" borderId="26" xfId="0" applyFont="1" applyFill="1" applyBorder="1" applyAlignment="1">
      <alignment horizontal="center" vertical="center"/>
    </xf>
    <xf numFmtId="0" fontId="34" fillId="23" borderId="27" xfId="0" applyFont="1" applyFill="1" applyBorder="1" applyAlignment="1">
      <alignment horizontal="center" vertical="center"/>
    </xf>
    <xf numFmtId="0" fontId="34" fillId="23" borderId="28" xfId="0" applyFont="1" applyFill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1" fillId="6" borderId="11" xfId="0" applyFont="1" applyFill="1" applyBorder="1" applyAlignment="1">
      <alignment horizontal="left" vertical="center"/>
    </xf>
    <xf numFmtId="0" fontId="21" fillId="6" borderId="10" xfId="0" applyFont="1" applyFill="1" applyBorder="1" applyAlignment="1">
      <alignment horizontal="left" vertical="center"/>
    </xf>
    <xf numFmtId="0" fontId="21" fillId="6" borderId="11" xfId="0" applyFont="1" applyFill="1" applyBorder="1" applyAlignment="1">
      <alignment vertical="center"/>
    </xf>
    <xf numFmtId="0" fontId="21" fillId="6" borderId="33" xfId="0" applyFont="1" applyFill="1" applyBorder="1" applyAlignment="1">
      <alignment horizontal="center" vertical="center"/>
    </xf>
    <xf numFmtId="0" fontId="28" fillId="17" borderId="34" xfId="0" applyFont="1" applyFill="1" applyBorder="1" applyAlignment="1">
      <alignment horizontal="center" vertical="center" wrapText="1"/>
    </xf>
    <xf numFmtId="0" fontId="28" fillId="17" borderId="35" xfId="0" applyFont="1" applyFill="1" applyBorder="1" applyAlignment="1">
      <alignment horizontal="center"/>
    </xf>
    <xf numFmtId="0" fontId="21" fillId="6" borderId="34" xfId="0" applyFont="1" applyFill="1" applyBorder="1" applyAlignment="1">
      <alignment vertical="center"/>
    </xf>
    <xf numFmtId="0" fontId="21" fillId="6" borderId="32" xfId="0" applyFont="1" applyFill="1" applyBorder="1" applyAlignment="1">
      <alignment horizontal="center" vertical="center"/>
    </xf>
    <xf numFmtId="0" fontId="34" fillId="22" borderId="26" xfId="0" applyFont="1" applyFill="1" applyBorder="1" applyAlignment="1">
      <alignment horizontal="left" vertical="center"/>
    </xf>
    <xf numFmtId="0" fontId="34" fillId="22" borderId="27" xfId="0" applyFont="1" applyFill="1" applyBorder="1" applyAlignment="1">
      <alignment horizontal="left" vertical="center"/>
    </xf>
    <xf numFmtId="0" fontId="34" fillId="22" borderId="28" xfId="0" applyFont="1" applyFill="1" applyBorder="1" applyAlignment="1">
      <alignment horizontal="left" vertical="center"/>
    </xf>
    <xf numFmtId="0" fontId="30" fillId="0" borderId="26" xfId="0" applyFont="1" applyFill="1" applyBorder="1" applyAlignment="1">
      <alignment horizontal="left" vertical="center"/>
    </xf>
    <xf numFmtId="0" fontId="30" fillId="0" borderId="27" xfId="0" applyFont="1" applyFill="1" applyBorder="1" applyAlignment="1">
      <alignment horizontal="left" vertical="center"/>
    </xf>
    <xf numFmtId="0" fontId="30" fillId="0" borderId="28" xfId="0" applyFont="1" applyFill="1" applyBorder="1" applyAlignment="1">
      <alignment horizontal="left" vertical="center"/>
    </xf>
    <xf numFmtId="0" fontId="19" fillId="0" borderId="38" xfId="0" applyFont="1" applyBorder="1" applyAlignment="1">
      <alignment horizontal="center" vertical="center"/>
    </xf>
    <xf numFmtId="0" fontId="21" fillId="6" borderId="34" xfId="0" applyFont="1" applyFill="1" applyBorder="1" applyAlignment="1">
      <alignment horizontal="left" vertical="center"/>
    </xf>
    <xf numFmtId="0" fontId="21" fillId="6" borderId="36" xfId="0" applyFont="1" applyFill="1" applyBorder="1" applyAlignment="1">
      <alignment horizontal="left" vertical="center"/>
    </xf>
    <xf numFmtId="0" fontId="21" fillId="0" borderId="10" xfId="0" applyFont="1" applyBorder="1" applyAlignment="1">
      <alignment horizontal="left"/>
    </xf>
    <xf numFmtId="0" fontId="21" fillId="6" borderId="10" xfId="0" applyFont="1" applyFill="1" applyBorder="1" applyAlignment="1">
      <alignment horizontal="center" vertical="center"/>
    </xf>
    <xf numFmtId="0" fontId="21" fillId="21" borderId="36" xfId="0" applyFont="1" applyFill="1" applyBorder="1" applyAlignment="1">
      <alignment horizontal="center" vertical="center"/>
    </xf>
    <xf numFmtId="0" fontId="31" fillId="17" borderId="11" xfId="0" applyFont="1" applyFill="1" applyBorder="1" applyAlignment="1">
      <alignment horizontal="center" vertical="center" wrapText="1"/>
    </xf>
    <xf numFmtId="0" fontId="31" fillId="17" borderId="14" xfId="0" applyFont="1" applyFill="1" applyBorder="1" applyAlignment="1">
      <alignment horizontal="center" vertical="center"/>
    </xf>
    <xf numFmtId="0" fontId="31" fillId="17" borderId="14" xfId="0" applyFont="1" applyFill="1" applyBorder="1" applyAlignment="1">
      <alignment horizontal="center" vertical="center" wrapText="1"/>
    </xf>
    <xf numFmtId="0" fontId="31" fillId="17" borderId="37" xfId="0" applyFont="1" applyFill="1" applyBorder="1" applyAlignment="1">
      <alignment horizontal="center" vertical="center" wrapText="1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Neutra" xfId="32" builtinId="28" customBuiltin="1"/>
    <cellStyle name="Normal" xfId="0" builtinId="0"/>
    <cellStyle name="Nota" xfId="33" builtinId="10" customBuiltin="1"/>
    <cellStyle name="Porcentagem" xfId="34" builtinId="5"/>
    <cellStyle name="Saída" xfId="35" builtinId="21" customBuiltin="1"/>
    <cellStyle name="Texto de Aviso" xfId="36" builtinId="11" customBuiltin="1"/>
    <cellStyle name="Texto Explicativo" xfId="37" builtinId="53" customBuiltin="1"/>
    <cellStyle name="Título 1" xfId="38" builtinId="16" customBuiltin="1"/>
    <cellStyle name="Título 1 1" xfId="39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44" builtinId="3"/>
  </cellStyles>
  <dxfs count="339"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20884"/>
      <rgbColor rgb="0000FFFF"/>
      <rgbColor rgb="00DD0806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CF305"/>
      <rgbColor rgb="0000FFFF"/>
      <rgbColor rgb="00800080"/>
      <rgbColor rgb="00800000"/>
      <rgbColor rgb="00008080"/>
      <rgbColor rgb="000000FF"/>
      <rgbColor rgb="0000ABEA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% por Tipo de Função</a:t>
            </a:r>
          </a:p>
        </c:rich>
      </c:tx>
      <c:layout>
        <c:manualLayout>
          <c:xMode val="edge"/>
          <c:yMode val="edge"/>
          <c:x val="0.22973067555744744"/>
          <c:y val="5.46875000000000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3693885900047197"/>
          <c:y val="0.492187500000001"/>
          <c:w val="0.12612668094858853"/>
          <c:h val="0.21875000000000044"/>
        </c:manualLayout>
      </c:layout>
      <c:pieChart>
        <c:varyColors val="1"/>
        <c:ser>
          <c:idx val="0"/>
          <c:order val="0"/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33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(Sumário!$I$14,Sumário!$I$21,Sumário!$I$28,Sumário!$I$35,Sumário!$I$42)</c:f>
              <c:numCache>
                <c:formatCode>0.0%</c:formatCode>
                <c:ptCount val="5"/>
                <c:pt idx="0">
                  <c:v>0.35344827586206895</c:v>
                </c:pt>
                <c:pt idx="1">
                  <c:v>0.29741379310344829</c:v>
                </c:pt>
                <c:pt idx="2">
                  <c:v>0.20258620689655171</c:v>
                </c:pt>
                <c:pt idx="3">
                  <c:v>0.14655172413793102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189567520276181"/>
          <c:y val="0.421875000000001"/>
          <c:w val="9.0090563003948784E-2"/>
          <c:h val="0.5156250000000021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43</xdr:row>
      <xdr:rowOff>9525</xdr:rowOff>
    </xdr:from>
    <xdr:to>
      <xdr:col>11</xdr:col>
      <xdr:colOff>419100</xdr:colOff>
      <xdr:row>50</xdr:row>
      <xdr:rowOff>161925</xdr:rowOff>
    </xdr:to>
    <xdr:graphicFrame macro="">
      <xdr:nvGraphicFramePr>
        <xdr:cNvPr id="34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drigo%20Medeiros/Desktop/Rodrigo/Polisys/Contagens/CFC/EPC/EPC%20-%20Detalhada%20-%20Basel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agem"/>
      <sheetName val="Funções"/>
      <sheetName val="Sumário"/>
    </sheetNames>
    <sheetDataSet>
      <sheetData sheetId="0">
        <row r="11">
          <cell r="U11">
            <v>1</v>
          </cell>
        </row>
        <row r="12">
          <cell r="U12">
            <v>0.5</v>
          </cell>
        </row>
        <row r="13">
          <cell r="U13">
            <v>1</v>
          </cell>
        </row>
        <row r="14">
          <cell r="U14">
            <v>0.15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29"/>
  <sheetViews>
    <sheetView showGridLines="0" tabSelected="1" zoomScaleSheetLayoutView="100" workbookViewId="0">
      <selection activeCell="F7" sqref="F7:T7"/>
    </sheetView>
  </sheetViews>
  <sheetFormatPr defaultRowHeight="13.5" x14ac:dyDescent="0.25"/>
  <cols>
    <col min="1" max="15" width="2.7109375" style="1" customWidth="1"/>
    <col min="16" max="16" width="0.85546875" style="1" customWidth="1"/>
    <col min="17" max="17" width="2.7109375" style="1" customWidth="1"/>
    <col min="18" max="18" width="4.28515625" style="1" customWidth="1"/>
    <col min="19" max="19" width="3.42578125" style="1" customWidth="1"/>
    <col min="20" max="20" width="5.42578125" style="1" customWidth="1"/>
    <col min="21" max="76" width="2.7109375" style="1" customWidth="1"/>
    <col min="77" max="16384" width="9.140625" style="1"/>
  </cols>
  <sheetData>
    <row r="1" spans="1:30" ht="12" customHeight="1" x14ac:dyDescent="0.25">
      <c r="A1" s="105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</row>
    <row r="2" spans="1:30" ht="12" customHeight="1" x14ac:dyDescent="0.25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</row>
    <row r="3" spans="1:30" ht="12" customHeight="1" x14ac:dyDescent="0.25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</row>
    <row r="4" spans="1:30" x14ac:dyDescent="0.25">
      <c r="A4" s="106" t="s">
        <v>1</v>
      </c>
      <c r="B4" s="106"/>
      <c r="C4" s="106"/>
      <c r="D4" s="106"/>
      <c r="E4" s="106"/>
      <c r="F4" s="107" t="s">
        <v>69</v>
      </c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8" t="s">
        <v>2</v>
      </c>
      <c r="S4" s="108"/>
      <c r="T4" s="2"/>
      <c r="U4" s="108" t="s">
        <v>3</v>
      </c>
      <c r="V4" s="108"/>
      <c r="W4" s="109">
        <f>W5*T4</f>
        <v>0</v>
      </c>
      <c r="X4" s="109"/>
      <c r="Y4" s="109"/>
      <c r="Z4" s="109"/>
      <c r="AA4" s="109"/>
      <c r="AB4" s="109"/>
    </row>
    <row r="5" spans="1:30" x14ac:dyDescent="0.25">
      <c r="A5" s="106" t="s">
        <v>4</v>
      </c>
      <c r="B5" s="106"/>
      <c r="C5" s="106"/>
      <c r="D5" s="106"/>
      <c r="E5" s="106"/>
      <c r="F5" s="110" t="s">
        <v>76</v>
      </c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08" t="s">
        <v>5</v>
      </c>
      <c r="V5" s="108"/>
      <c r="W5" s="111">
        <f>SUM(Y11:AB15)</f>
        <v>219</v>
      </c>
      <c r="X5" s="111"/>
      <c r="Y5" s="111"/>
      <c r="Z5" s="111"/>
      <c r="AA5" s="111"/>
      <c r="AB5" s="111"/>
    </row>
    <row r="6" spans="1:30" x14ac:dyDescent="0.25">
      <c r="A6" s="106" t="s">
        <v>6</v>
      </c>
      <c r="B6" s="106"/>
      <c r="C6" s="106"/>
      <c r="D6" s="106"/>
      <c r="E6" s="106"/>
      <c r="F6" s="110" t="s">
        <v>145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</row>
    <row r="7" spans="1:30" x14ac:dyDescent="0.25">
      <c r="A7" s="106" t="s">
        <v>7</v>
      </c>
      <c r="B7" s="106"/>
      <c r="C7" s="106"/>
      <c r="D7" s="106"/>
      <c r="E7" s="106"/>
      <c r="F7" s="110" t="s">
        <v>73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3" t="s">
        <v>8</v>
      </c>
      <c r="V7" s="113"/>
      <c r="W7" s="113"/>
      <c r="X7" s="114">
        <v>42223</v>
      </c>
      <c r="Y7" s="114"/>
      <c r="Z7" s="114"/>
      <c r="AA7" s="114"/>
      <c r="AB7" s="114"/>
    </row>
    <row r="8" spans="1:30" x14ac:dyDescent="0.25">
      <c r="A8" s="106" t="s">
        <v>9</v>
      </c>
      <c r="B8" s="106"/>
      <c r="C8" s="106"/>
      <c r="D8" s="106"/>
      <c r="E8" s="106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3" t="s">
        <v>10</v>
      </c>
      <c r="V8" s="113"/>
      <c r="W8" s="113"/>
      <c r="X8" s="114"/>
      <c r="Y8" s="114"/>
      <c r="Z8" s="114"/>
      <c r="AA8" s="114"/>
      <c r="AB8" s="114"/>
    </row>
    <row r="10" spans="1:30" ht="12.95" customHeight="1" x14ac:dyDescent="0.25">
      <c r="A10" s="120" t="s">
        <v>11</v>
      </c>
      <c r="B10" s="120"/>
      <c r="C10" s="116" t="s">
        <v>12</v>
      </c>
      <c r="D10" s="116"/>
      <c r="E10" s="116"/>
      <c r="F10" s="116"/>
      <c r="G10" s="116"/>
      <c r="H10" s="116"/>
      <c r="I10" s="116"/>
      <c r="J10" s="116"/>
      <c r="K10" s="116"/>
      <c r="L10" s="3"/>
      <c r="M10" s="4"/>
      <c r="N10" s="4"/>
      <c r="O10" s="121" t="s">
        <v>13</v>
      </c>
      <c r="P10" s="121"/>
      <c r="Q10" s="108" t="s">
        <v>14</v>
      </c>
      <c r="R10" s="108"/>
      <c r="S10" s="108"/>
      <c r="T10" s="108"/>
      <c r="U10" s="108" t="s">
        <v>15</v>
      </c>
      <c r="V10" s="108"/>
      <c r="W10" s="108"/>
      <c r="X10" s="108"/>
      <c r="Y10" s="108" t="s">
        <v>16</v>
      </c>
      <c r="Z10" s="108"/>
      <c r="AA10" s="108"/>
      <c r="AB10" s="108"/>
      <c r="AC10" s="5"/>
      <c r="AD10" s="5"/>
    </row>
    <row r="11" spans="1:30" x14ac:dyDescent="0.25">
      <c r="A11" s="120"/>
      <c r="B11" s="120"/>
      <c r="C11" s="116" t="s">
        <v>17</v>
      </c>
      <c r="D11" s="116"/>
      <c r="E11" s="116"/>
      <c r="F11" s="116"/>
      <c r="G11" s="116"/>
      <c r="H11" s="116"/>
      <c r="I11" s="116"/>
      <c r="J11" s="116"/>
      <c r="K11" s="116"/>
      <c r="L11" s="3" t="s">
        <v>72</v>
      </c>
      <c r="M11" s="4"/>
      <c r="N11" s="4"/>
      <c r="O11" s="121"/>
      <c r="P11" s="121"/>
      <c r="Q11" s="113" t="s">
        <v>18</v>
      </c>
      <c r="R11" s="113"/>
      <c r="S11" s="112">
        <f>Sumário!E55</f>
        <v>206</v>
      </c>
      <c r="T11" s="112"/>
      <c r="U11" s="117">
        <v>1</v>
      </c>
      <c r="V11" s="117"/>
      <c r="W11" s="117"/>
      <c r="X11" s="117"/>
      <c r="Y11" s="115">
        <f>S11*U11</f>
        <v>206</v>
      </c>
      <c r="Z11" s="115"/>
      <c r="AA11" s="115"/>
      <c r="AB11" s="115"/>
    </row>
    <row r="12" spans="1:30" x14ac:dyDescent="0.25">
      <c r="A12" s="120"/>
      <c r="B12" s="120"/>
      <c r="C12" s="116" t="s">
        <v>19</v>
      </c>
      <c r="D12" s="116"/>
      <c r="E12" s="116"/>
      <c r="F12" s="116"/>
      <c r="G12" s="116"/>
      <c r="H12" s="116"/>
      <c r="I12" s="116"/>
      <c r="J12" s="116"/>
      <c r="K12" s="116"/>
      <c r="L12" s="3"/>
      <c r="M12" s="4"/>
      <c r="N12" s="4"/>
      <c r="O12" s="121"/>
      <c r="P12" s="121"/>
      <c r="Q12" s="122" t="s">
        <v>20</v>
      </c>
      <c r="R12" s="122"/>
      <c r="S12" s="112">
        <f>Sumário!E56</f>
        <v>26</v>
      </c>
      <c r="T12" s="112"/>
      <c r="U12" s="117">
        <v>0.5</v>
      </c>
      <c r="V12" s="117"/>
      <c r="W12" s="117"/>
      <c r="X12" s="117"/>
      <c r="Y12" s="112">
        <f>S12*U12</f>
        <v>13</v>
      </c>
      <c r="Z12" s="112"/>
      <c r="AA12" s="112"/>
      <c r="AB12" s="112"/>
    </row>
    <row r="13" spans="1:30" x14ac:dyDescent="0.25">
      <c r="A13" s="120"/>
      <c r="B13" s="120"/>
      <c r="C13" s="116" t="s">
        <v>21</v>
      </c>
      <c r="D13" s="116"/>
      <c r="E13" s="116"/>
      <c r="F13" s="116"/>
      <c r="G13" s="116"/>
      <c r="H13" s="116"/>
      <c r="I13" s="116"/>
      <c r="J13" s="116"/>
      <c r="K13" s="116"/>
      <c r="L13" s="3"/>
      <c r="M13" s="4"/>
      <c r="N13" s="4"/>
      <c r="O13" s="121"/>
      <c r="P13" s="121"/>
      <c r="Q13" s="122" t="s">
        <v>22</v>
      </c>
      <c r="R13" s="122"/>
      <c r="S13" s="112">
        <f>Sumário!E57</f>
        <v>0</v>
      </c>
      <c r="T13" s="112"/>
      <c r="U13" s="117">
        <v>1</v>
      </c>
      <c r="V13" s="117"/>
      <c r="W13" s="117"/>
      <c r="X13" s="117"/>
      <c r="Y13" s="112">
        <f>S13*U13</f>
        <v>0</v>
      </c>
      <c r="Z13" s="112"/>
      <c r="AA13" s="112"/>
      <c r="AB13" s="112"/>
    </row>
    <row r="14" spans="1:30" x14ac:dyDescent="0.25">
      <c r="A14" s="120"/>
      <c r="B14" s="120"/>
      <c r="M14" s="4"/>
      <c r="N14" s="4"/>
      <c r="O14" s="121"/>
      <c r="P14" s="121"/>
      <c r="Q14" s="122" t="s">
        <v>23</v>
      </c>
      <c r="R14" s="122"/>
      <c r="S14" s="112">
        <f>Sumário!E58</f>
        <v>0</v>
      </c>
      <c r="T14" s="112"/>
      <c r="U14" s="117">
        <v>0.15</v>
      </c>
      <c r="V14" s="117"/>
      <c r="W14" s="117"/>
      <c r="X14" s="117"/>
      <c r="Y14" s="112">
        <f>S14*U14</f>
        <v>0</v>
      </c>
      <c r="Z14" s="112"/>
      <c r="AA14" s="112"/>
      <c r="AB14" s="112"/>
    </row>
    <row r="15" spans="1:30" x14ac:dyDescent="0.25">
      <c r="A15" s="67"/>
      <c r="B15" s="67"/>
      <c r="M15" s="4"/>
      <c r="N15" s="4"/>
      <c r="O15" s="67"/>
      <c r="P15" s="67"/>
      <c r="Q15" s="122" t="s">
        <v>71</v>
      </c>
      <c r="R15" s="122"/>
      <c r="S15" s="112">
        <f>Sumário!E59</f>
        <v>0</v>
      </c>
      <c r="T15" s="112"/>
      <c r="U15" s="117">
        <v>0.2</v>
      </c>
      <c r="V15" s="117"/>
      <c r="W15" s="117"/>
      <c r="X15" s="117"/>
      <c r="Y15" s="112">
        <f>S15*U15</f>
        <v>0</v>
      </c>
      <c r="Z15" s="112"/>
      <c r="AA15" s="112"/>
      <c r="AB15" s="112"/>
    </row>
    <row r="16" spans="1:30" ht="12" customHeight="1" x14ac:dyDescent="0.25"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7"/>
      <c r="S16" s="6"/>
    </row>
    <row r="17" spans="1:28" ht="12" customHeight="1" x14ac:dyDescent="0.3">
      <c r="B17" s="8"/>
      <c r="C17" s="8"/>
      <c r="F17" s="8"/>
      <c r="G17" s="8"/>
      <c r="H17" s="8"/>
      <c r="I17" s="8"/>
      <c r="J17" s="6"/>
      <c r="K17" s="118" t="s">
        <v>24</v>
      </c>
      <c r="L17" s="118"/>
      <c r="M17" s="118"/>
      <c r="N17" s="118"/>
      <c r="O17" s="118"/>
      <c r="P17" s="118"/>
      <c r="Q17" s="118"/>
      <c r="R17" s="118"/>
      <c r="S17" s="118"/>
    </row>
    <row r="18" spans="1:28" ht="12" customHeight="1" x14ac:dyDescent="0.25">
      <c r="A18" s="119" t="s">
        <v>80</v>
      </c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</row>
    <row r="19" spans="1:28" ht="12" customHeight="1" x14ac:dyDescent="0.25">
      <c r="A19" s="119"/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</row>
    <row r="20" spans="1:28" ht="12" customHeight="1" x14ac:dyDescent="0.25">
      <c r="A20" s="119"/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</row>
    <row r="21" spans="1:28" ht="12" customHeight="1" x14ac:dyDescent="0.25">
      <c r="A21" s="119"/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</row>
    <row r="22" spans="1:28" ht="12" customHeight="1" x14ac:dyDescent="0.25">
      <c r="A22" s="119"/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</row>
    <row r="23" spans="1:28" ht="12" customHeight="1" x14ac:dyDescent="0.25">
      <c r="A23" s="119"/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</row>
    <row r="24" spans="1:28" ht="12" customHeight="1" x14ac:dyDescent="0.25">
      <c r="A24" s="119"/>
      <c r="B24" s="119"/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</row>
    <row r="25" spans="1:28" ht="12" customHeight="1" x14ac:dyDescent="0.25">
      <c r="A25" s="119"/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</row>
    <row r="26" spans="1:28" ht="12" customHeight="1" x14ac:dyDescent="0.25">
      <c r="A26" s="119"/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</row>
    <row r="27" spans="1:28" ht="12" customHeight="1" x14ac:dyDescent="0.25">
      <c r="A27" s="119"/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</row>
    <row r="28" spans="1:28" ht="12" customHeight="1" x14ac:dyDescent="0.25">
      <c r="A28" s="119"/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</row>
    <row r="29" spans="1:28" ht="12" customHeight="1" x14ac:dyDescent="0.25">
      <c r="A29" s="119"/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</row>
    <row r="30" spans="1:28" ht="12" customHeight="1" x14ac:dyDescent="0.25">
      <c r="A30" s="119"/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</row>
    <row r="31" spans="1:28" ht="12" customHeight="1" x14ac:dyDescent="0.25">
      <c r="A31" s="119"/>
      <c r="B31" s="119"/>
      <c r="C31" s="119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</row>
    <row r="32" spans="1:28" ht="12" customHeight="1" x14ac:dyDescent="0.25">
      <c r="A32" s="119"/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</row>
    <row r="33" spans="1:28" ht="12" customHeight="1" x14ac:dyDescent="0.25">
      <c r="A33" s="119"/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</row>
    <row r="34" spans="1:28" ht="12" customHeight="1" x14ac:dyDescent="0.25">
      <c r="A34" s="119"/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</row>
    <row r="35" spans="1:28" ht="12" customHeight="1" x14ac:dyDescent="0.25">
      <c r="A35" s="119"/>
      <c r="B35" s="119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</row>
    <row r="36" spans="1:28" ht="12" customHeight="1" x14ac:dyDescent="0.25">
      <c r="A36" s="119"/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</row>
    <row r="37" spans="1:28" ht="12" customHeight="1" x14ac:dyDescent="0.25">
      <c r="A37" s="119"/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</row>
    <row r="38" spans="1:28" ht="12" customHeight="1" x14ac:dyDescent="0.25">
      <c r="A38" s="119"/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</row>
    <row r="39" spans="1:28" ht="12" customHeight="1" x14ac:dyDescent="0.25">
      <c r="A39" s="119"/>
      <c r="B39" s="119"/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</row>
    <row r="40" spans="1:28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28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118" t="s">
        <v>25</v>
      </c>
      <c r="L41" s="118"/>
      <c r="M41" s="118"/>
      <c r="N41" s="118"/>
      <c r="O41" s="118"/>
      <c r="P41" s="118"/>
      <c r="Q41" s="118"/>
      <c r="R41" s="118"/>
      <c r="S41" s="118"/>
    </row>
    <row r="42" spans="1:28" ht="12" customHeight="1" x14ac:dyDescent="0.25">
      <c r="A42" s="119" t="s">
        <v>81</v>
      </c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</row>
    <row r="43" spans="1:28" ht="12" customHeight="1" x14ac:dyDescent="0.25">
      <c r="A43" s="119"/>
      <c r="B43" s="119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</row>
    <row r="44" spans="1:28" ht="12" customHeight="1" x14ac:dyDescent="0.25">
      <c r="A44" s="119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</row>
    <row r="45" spans="1:28" ht="12" customHeight="1" x14ac:dyDescent="0.25">
      <c r="A45" s="119"/>
      <c r="B45" s="119"/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</row>
    <row r="46" spans="1:28" ht="12" customHeight="1" x14ac:dyDescent="0.25">
      <c r="A46" s="119"/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</row>
    <row r="47" spans="1:28" ht="12" customHeight="1" x14ac:dyDescent="0.25">
      <c r="A47" s="119"/>
      <c r="B47" s="119"/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</row>
    <row r="48" spans="1:28" ht="12" customHeight="1" x14ac:dyDescent="0.25">
      <c r="A48" s="119"/>
      <c r="B48" s="119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</row>
    <row r="49" spans="1:28" ht="12" customHeight="1" x14ac:dyDescent="0.25">
      <c r="A49" s="119"/>
      <c r="B49" s="119"/>
      <c r="C49" s="119"/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</row>
    <row r="50" spans="1:28" ht="12" customHeight="1" x14ac:dyDescent="0.25">
      <c r="A50" s="119"/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</row>
    <row r="51" spans="1:28" ht="12" customHeight="1" x14ac:dyDescent="0.25">
      <c r="A51" s="119"/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</row>
    <row r="52" spans="1:28" ht="12" customHeight="1" x14ac:dyDescent="0.25">
      <c r="A52" s="119"/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</row>
    <row r="53" spans="1:28" ht="12" customHeight="1" x14ac:dyDescent="0.25">
      <c r="A53" s="119"/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</row>
    <row r="54" spans="1:28" ht="12" customHeight="1" x14ac:dyDescent="0.25">
      <c r="A54" s="119"/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</row>
    <row r="55" spans="1:28" ht="12" customHeight="1" x14ac:dyDescent="0.25">
      <c r="A55" s="119"/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</row>
    <row r="56" spans="1:28" ht="12" customHeight="1" x14ac:dyDescent="0.25">
      <c r="A56" s="119"/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</row>
    <row r="57" spans="1:28" ht="12" customHeight="1" x14ac:dyDescent="0.25">
      <c r="A57" s="119"/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</row>
    <row r="58" spans="1:28" ht="12" customHeight="1" x14ac:dyDescent="0.25">
      <c r="A58" s="119"/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</row>
    <row r="59" spans="1:28" ht="12" customHeight="1" x14ac:dyDescent="0.25">
      <c r="A59" s="119"/>
      <c r="B59" s="119"/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  <c r="X59" s="119"/>
      <c r="Y59" s="119"/>
      <c r="Z59" s="119"/>
      <c r="AA59" s="119"/>
      <c r="AB59" s="119"/>
    </row>
    <row r="60" spans="1:28" ht="12" customHeight="1" x14ac:dyDescent="0.25">
      <c r="A60" s="119"/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19"/>
    </row>
    <row r="61" spans="1:28" ht="12" customHeight="1" x14ac:dyDescent="0.25">
      <c r="A61" s="119"/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  <c r="Y61" s="119"/>
      <c r="Z61" s="119"/>
      <c r="AA61" s="119"/>
      <c r="AB61" s="119"/>
    </row>
    <row r="62" spans="1:28" ht="12" customHeight="1" x14ac:dyDescent="0.25">
      <c r="B62" s="6"/>
      <c r="C62" s="6"/>
      <c r="D62" s="6"/>
      <c r="E62" s="6"/>
      <c r="F62" s="6"/>
      <c r="G62" s="6"/>
      <c r="H62" s="6"/>
      <c r="I62" s="6"/>
      <c r="J62" s="6"/>
    </row>
    <row r="63" spans="1:28" ht="12" customHeight="1" x14ac:dyDescent="0.25">
      <c r="B63" s="6"/>
      <c r="C63" s="6"/>
      <c r="D63" s="6"/>
      <c r="E63" s="6"/>
      <c r="F63" s="6"/>
      <c r="G63" s="6"/>
      <c r="H63" s="6"/>
      <c r="I63" s="6"/>
      <c r="J63" s="6"/>
    </row>
    <row r="64" spans="1:28" ht="12" customHeight="1" x14ac:dyDescent="0.25">
      <c r="B64" s="6"/>
      <c r="C64" s="6"/>
      <c r="D64" s="6"/>
      <c r="E64" s="6"/>
      <c r="F64" s="6"/>
      <c r="G64" s="6"/>
      <c r="H64" s="6"/>
      <c r="I64" s="6"/>
      <c r="J64" s="6"/>
    </row>
    <row r="65" spans="2:10" ht="12" customHeight="1" x14ac:dyDescent="0.25">
      <c r="B65" s="6"/>
      <c r="C65" s="6"/>
      <c r="D65" s="6"/>
      <c r="E65" s="6"/>
      <c r="F65" s="6"/>
      <c r="G65" s="6"/>
      <c r="H65" s="6"/>
      <c r="I65" s="6"/>
      <c r="J65" s="6"/>
    </row>
    <row r="66" spans="2:10" ht="12" customHeight="1" x14ac:dyDescent="0.25">
      <c r="B66" s="6"/>
      <c r="C66" s="6"/>
      <c r="D66" s="6"/>
      <c r="E66" s="6"/>
      <c r="F66" s="6"/>
      <c r="G66" s="6"/>
      <c r="H66" s="6"/>
      <c r="I66" s="6"/>
      <c r="J66" s="6"/>
    </row>
    <row r="67" spans="2:10" ht="12" customHeight="1" x14ac:dyDescent="0.25">
      <c r="B67" s="6"/>
      <c r="C67" s="6"/>
      <c r="D67" s="6"/>
      <c r="E67" s="6"/>
      <c r="F67" s="6"/>
      <c r="G67" s="6"/>
      <c r="H67" s="6"/>
      <c r="I67" s="6"/>
      <c r="J67" s="6"/>
    </row>
    <row r="68" spans="2:10" ht="12" customHeight="1" x14ac:dyDescent="0.25">
      <c r="B68" s="6"/>
      <c r="C68" s="6"/>
      <c r="D68" s="6"/>
      <c r="E68" s="6"/>
      <c r="F68" s="6"/>
      <c r="G68" s="6"/>
      <c r="H68" s="6"/>
      <c r="I68" s="6"/>
      <c r="J68" s="6"/>
    </row>
    <row r="69" spans="2:10" ht="12" customHeight="1" x14ac:dyDescent="0.25">
      <c r="B69" s="6"/>
      <c r="C69" s="6"/>
      <c r="D69" s="6"/>
      <c r="E69" s="6"/>
      <c r="F69" s="6"/>
      <c r="G69" s="6"/>
      <c r="H69" s="6"/>
      <c r="I69" s="6"/>
      <c r="J69" s="6"/>
    </row>
    <row r="70" spans="2:10" ht="12" customHeight="1" x14ac:dyDescent="0.25">
      <c r="B70" s="6"/>
      <c r="C70" s="6"/>
      <c r="D70" s="6"/>
      <c r="E70" s="6"/>
      <c r="F70" s="6"/>
      <c r="G70" s="6"/>
      <c r="H70" s="6"/>
      <c r="I70" s="6"/>
      <c r="J70" s="6"/>
    </row>
    <row r="71" spans="2:10" ht="12" customHeight="1" x14ac:dyDescent="0.25">
      <c r="B71" s="6"/>
      <c r="C71" s="6"/>
      <c r="D71" s="6"/>
      <c r="E71" s="6"/>
      <c r="F71" s="6"/>
      <c r="G71" s="6"/>
      <c r="H71" s="6"/>
      <c r="I71" s="6"/>
      <c r="J71" s="6"/>
    </row>
    <row r="72" spans="2:10" ht="12" customHeight="1" x14ac:dyDescent="0.25">
      <c r="B72" s="6"/>
      <c r="C72" s="6"/>
      <c r="D72" s="6"/>
      <c r="E72" s="6"/>
      <c r="F72" s="6"/>
      <c r="G72" s="6"/>
      <c r="H72" s="6"/>
      <c r="I72" s="6"/>
      <c r="J72" s="6"/>
    </row>
    <row r="73" spans="2:10" ht="12" customHeight="1" x14ac:dyDescent="0.25">
      <c r="B73" s="6"/>
      <c r="C73" s="6"/>
      <c r="D73" s="6"/>
      <c r="E73" s="6"/>
      <c r="F73" s="6"/>
      <c r="G73" s="6"/>
      <c r="H73" s="6"/>
      <c r="I73" s="6"/>
      <c r="J73" s="6"/>
    </row>
    <row r="74" spans="2:10" ht="12" customHeight="1" x14ac:dyDescent="0.25">
      <c r="B74" s="6"/>
      <c r="C74" s="6"/>
      <c r="D74" s="6"/>
      <c r="E74" s="6"/>
      <c r="F74" s="6"/>
      <c r="G74" s="6"/>
      <c r="H74" s="6"/>
      <c r="I74" s="6"/>
      <c r="J74" s="6"/>
    </row>
    <row r="75" spans="2:10" ht="12" customHeight="1" x14ac:dyDescent="0.25">
      <c r="B75" s="6"/>
      <c r="C75" s="6"/>
      <c r="D75" s="6"/>
      <c r="E75" s="6"/>
      <c r="F75" s="6"/>
      <c r="G75" s="6"/>
      <c r="H75" s="6"/>
      <c r="I75" s="6"/>
      <c r="J75" s="6"/>
    </row>
    <row r="76" spans="2:10" ht="12" customHeight="1" x14ac:dyDescent="0.25">
      <c r="B76" s="6"/>
      <c r="C76" s="6"/>
      <c r="D76" s="6"/>
      <c r="E76" s="6"/>
      <c r="F76" s="6"/>
      <c r="G76" s="6"/>
      <c r="H76" s="6"/>
      <c r="I76" s="6"/>
      <c r="J76" s="6"/>
    </row>
    <row r="77" spans="2:10" ht="12" customHeight="1" x14ac:dyDescent="0.25">
      <c r="B77" s="6"/>
      <c r="C77" s="6"/>
      <c r="D77" s="6"/>
      <c r="E77" s="6"/>
      <c r="F77" s="6"/>
      <c r="G77" s="6"/>
      <c r="H77" s="6"/>
      <c r="I77" s="6"/>
      <c r="J77" s="6"/>
    </row>
    <row r="78" spans="2:10" ht="12" customHeight="1" x14ac:dyDescent="0.25">
      <c r="B78" s="6"/>
      <c r="C78" s="6"/>
      <c r="D78" s="6"/>
      <c r="E78" s="6"/>
      <c r="F78" s="6"/>
      <c r="G78" s="6"/>
      <c r="H78" s="6"/>
      <c r="I78" s="6"/>
      <c r="J78" s="6"/>
    </row>
    <row r="79" spans="2:10" ht="12" customHeight="1" x14ac:dyDescent="0.25">
      <c r="B79" s="6"/>
      <c r="C79" s="6"/>
      <c r="D79" s="6"/>
      <c r="E79" s="6"/>
      <c r="F79" s="6"/>
      <c r="G79" s="6"/>
      <c r="H79" s="6"/>
      <c r="I79" s="6"/>
      <c r="J79" s="6"/>
    </row>
    <row r="80" spans="2:10" ht="12" customHeight="1" x14ac:dyDescent="0.25">
      <c r="B80" s="6"/>
      <c r="C80" s="6"/>
      <c r="D80" s="6"/>
      <c r="E80" s="6"/>
      <c r="F80" s="6"/>
      <c r="G80" s="6"/>
      <c r="H80" s="6"/>
      <c r="I80" s="6"/>
      <c r="J80" s="6"/>
    </row>
    <row r="81" spans="2:10" ht="12" customHeight="1" x14ac:dyDescent="0.25">
      <c r="B81" s="6"/>
      <c r="C81" s="6"/>
      <c r="D81" s="6"/>
      <c r="E81" s="6"/>
      <c r="F81" s="6"/>
      <c r="G81" s="6"/>
      <c r="H81" s="6"/>
      <c r="I81" s="6"/>
      <c r="J81" s="6"/>
    </row>
    <row r="82" spans="2:10" ht="12" customHeight="1" x14ac:dyDescent="0.25">
      <c r="B82" s="6"/>
      <c r="C82" s="6"/>
      <c r="D82" s="6"/>
      <c r="E82" s="6"/>
      <c r="F82" s="6"/>
      <c r="G82" s="6"/>
      <c r="H82" s="6"/>
      <c r="I82" s="6"/>
      <c r="J82" s="6"/>
    </row>
    <row r="83" spans="2:10" ht="12" customHeight="1" x14ac:dyDescent="0.25">
      <c r="B83" s="6"/>
      <c r="C83" s="6"/>
      <c r="D83" s="6"/>
      <c r="E83" s="6"/>
      <c r="F83" s="6"/>
      <c r="G83" s="6"/>
      <c r="H83" s="6"/>
      <c r="I83" s="6"/>
      <c r="J83" s="6"/>
    </row>
    <row r="84" spans="2:10" ht="12" customHeight="1" x14ac:dyDescent="0.25">
      <c r="B84" s="6"/>
      <c r="C84" s="6"/>
      <c r="D84" s="6"/>
      <c r="E84" s="6"/>
      <c r="F84" s="6"/>
      <c r="G84" s="6"/>
      <c r="H84" s="6"/>
      <c r="I84" s="6"/>
      <c r="J84" s="6"/>
    </row>
    <row r="85" spans="2:10" ht="12" customHeight="1" x14ac:dyDescent="0.25">
      <c r="B85" s="6"/>
      <c r="C85" s="6"/>
      <c r="D85" s="6"/>
      <c r="E85" s="6"/>
      <c r="F85" s="6"/>
      <c r="G85" s="6"/>
      <c r="H85" s="6"/>
      <c r="I85" s="6"/>
      <c r="J85" s="6"/>
    </row>
    <row r="86" spans="2:10" ht="12" customHeight="1" x14ac:dyDescent="0.25">
      <c r="B86" s="6"/>
      <c r="C86" s="6"/>
      <c r="D86" s="6"/>
      <c r="E86" s="6"/>
      <c r="F86" s="6"/>
      <c r="G86" s="6"/>
      <c r="H86" s="6"/>
      <c r="I86" s="6"/>
      <c r="J86" s="6"/>
    </row>
    <row r="87" spans="2:10" ht="12" customHeight="1" x14ac:dyDescent="0.25">
      <c r="B87" s="6"/>
      <c r="C87" s="6"/>
      <c r="D87" s="6"/>
      <c r="E87" s="6"/>
      <c r="F87" s="6"/>
      <c r="G87" s="6"/>
      <c r="H87" s="6"/>
      <c r="I87" s="6"/>
      <c r="J87" s="6"/>
    </row>
    <row r="88" spans="2:10" ht="12" customHeight="1" x14ac:dyDescent="0.25">
      <c r="B88" s="6"/>
      <c r="C88" s="6"/>
      <c r="D88" s="6"/>
      <c r="E88" s="6"/>
      <c r="F88" s="6"/>
      <c r="G88" s="6"/>
      <c r="H88" s="6"/>
      <c r="I88" s="6"/>
      <c r="J88" s="6"/>
    </row>
    <row r="89" spans="2:10" ht="12" customHeight="1" x14ac:dyDescent="0.25">
      <c r="B89" s="6"/>
      <c r="C89" s="6"/>
      <c r="D89" s="6"/>
      <c r="E89" s="6"/>
      <c r="F89" s="6"/>
      <c r="G89" s="6"/>
      <c r="H89" s="6"/>
      <c r="I89" s="6"/>
      <c r="J89" s="6"/>
    </row>
    <row r="90" spans="2:10" ht="12" customHeight="1" x14ac:dyDescent="0.25">
      <c r="B90" s="6"/>
      <c r="C90" s="6"/>
      <c r="D90" s="6"/>
      <c r="E90" s="6"/>
      <c r="F90" s="6"/>
      <c r="G90" s="6"/>
      <c r="H90" s="6"/>
      <c r="I90" s="6"/>
      <c r="J90" s="6"/>
    </row>
    <row r="91" spans="2:10" ht="12" customHeight="1" x14ac:dyDescent="0.25">
      <c r="B91" s="6"/>
      <c r="C91" s="6"/>
      <c r="D91" s="6"/>
      <c r="E91" s="6"/>
      <c r="F91" s="6"/>
      <c r="G91" s="6"/>
      <c r="H91" s="6"/>
      <c r="I91" s="6"/>
      <c r="J91" s="6"/>
    </row>
    <row r="92" spans="2:10" ht="12" customHeight="1" x14ac:dyDescent="0.25">
      <c r="B92" s="6"/>
      <c r="C92" s="6"/>
      <c r="D92" s="6"/>
      <c r="E92" s="6"/>
      <c r="F92" s="6"/>
      <c r="G92" s="6"/>
      <c r="H92" s="6"/>
      <c r="I92" s="6"/>
      <c r="J92" s="6"/>
    </row>
    <row r="93" spans="2:10" ht="12" customHeight="1" x14ac:dyDescent="0.25">
      <c r="B93" s="6"/>
      <c r="C93" s="6"/>
      <c r="D93" s="6"/>
      <c r="E93" s="6"/>
      <c r="F93" s="6"/>
      <c r="G93" s="6"/>
      <c r="H93" s="6"/>
      <c r="I93" s="6"/>
      <c r="J93" s="6"/>
    </row>
    <row r="94" spans="2:10" ht="12" customHeight="1" x14ac:dyDescent="0.25">
      <c r="B94" s="6"/>
      <c r="C94" s="6"/>
      <c r="D94" s="6"/>
      <c r="E94" s="6"/>
      <c r="F94" s="6"/>
      <c r="G94" s="6"/>
      <c r="H94" s="6"/>
      <c r="I94" s="6"/>
      <c r="J94" s="6"/>
    </row>
    <row r="95" spans="2:10" ht="12" customHeight="1" x14ac:dyDescent="0.25">
      <c r="B95" s="6"/>
      <c r="C95" s="6"/>
      <c r="D95" s="6"/>
      <c r="E95" s="6"/>
      <c r="F95" s="6"/>
      <c r="G95" s="6"/>
      <c r="H95" s="6"/>
      <c r="I95" s="6"/>
      <c r="J95" s="6"/>
    </row>
    <row r="96" spans="2:10" ht="12" customHeight="1" x14ac:dyDescent="0.25">
      <c r="B96" s="6"/>
      <c r="C96" s="6"/>
      <c r="D96" s="6"/>
      <c r="E96" s="6"/>
      <c r="F96" s="6"/>
      <c r="G96" s="6"/>
      <c r="H96" s="6"/>
      <c r="I96" s="6"/>
      <c r="J96" s="6"/>
    </row>
    <row r="97" spans="2:10" ht="12" customHeight="1" x14ac:dyDescent="0.25">
      <c r="B97" s="6"/>
      <c r="C97" s="6"/>
      <c r="D97" s="6"/>
      <c r="E97" s="6"/>
      <c r="F97" s="6"/>
      <c r="G97" s="6"/>
      <c r="H97" s="6"/>
      <c r="I97" s="6"/>
      <c r="J97" s="6"/>
    </row>
    <row r="98" spans="2:10" ht="12" customHeight="1" x14ac:dyDescent="0.25">
      <c r="B98" s="6"/>
      <c r="C98" s="6"/>
      <c r="D98" s="6"/>
      <c r="E98" s="6"/>
      <c r="F98" s="6"/>
      <c r="G98" s="6"/>
      <c r="H98" s="6"/>
      <c r="I98" s="6"/>
      <c r="J98" s="6"/>
    </row>
    <row r="99" spans="2:10" ht="12" customHeight="1" x14ac:dyDescent="0.25">
      <c r="B99" s="6"/>
      <c r="C99" s="6"/>
      <c r="D99" s="6"/>
      <c r="E99" s="6"/>
      <c r="F99" s="6"/>
      <c r="G99" s="6"/>
      <c r="H99" s="6"/>
      <c r="I99" s="6"/>
      <c r="J99" s="6"/>
    </row>
    <row r="100" spans="2:10" ht="12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</row>
    <row r="101" spans="2:10" ht="12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</row>
    <row r="102" spans="2:10" ht="12" customHeight="1" x14ac:dyDescent="0.25">
      <c r="B102" s="6"/>
      <c r="C102" s="6"/>
      <c r="D102" s="6"/>
      <c r="E102" s="6"/>
      <c r="F102" s="6"/>
      <c r="G102" s="6"/>
      <c r="H102" s="6"/>
      <c r="I102" s="6"/>
      <c r="J102" s="6"/>
    </row>
    <row r="103" spans="2:10" ht="12" customHeight="1" x14ac:dyDescent="0.25">
      <c r="B103" s="6"/>
      <c r="C103" s="6"/>
      <c r="D103" s="6"/>
      <c r="E103" s="6"/>
      <c r="F103" s="6"/>
      <c r="G103" s="6"/>
      <c r="H103" s="6"/>
      <c r="I103" s="6"/>
      <c r="J103" s="6"/>
    </row>
    <row r="104" spans="2:10" ht="12" customHeight="1" x14ac:dyDescent="0.25">
      <c r="B104" s="6"/>
      <c r="C104" s="6"/>
      <c r="D104" s="6"/>
      <c r="E104" s="6"/>
      <c r="F104" s="6"/>
      <c r="G104" s="6"/>
      <c r="H104" s="6"/>
      <c r="I104" s="6"/>
      <c r="J104" s="6"/>
    </row>
    <row r="105" spans="2:10" ht="12" customHeight="1" x14ac:dyDescent="0.25">
      <c r="B105" s="6"/>
      <c r="C105" s="6"/>
      <c r="D105" s="6"/>
      <c r="E105" s="6"/>
      <c r="F105" s="6"/>
      <c r="G105" s="6"/>
      <c r="H105" s="6"/>
      <c r="I105" s="6"/>
      <c r="J105" s="6"/>
    </row>
    <row r="106" spans="2:10" ht="12" customHeight="1" x14ac:dyDescent="0.25">
      <c r="B106" s="6"/>
      <c r="C106" s="6"/>
      <c r="D106" s="6"/>
      <c r="E106" s="6"/>
      <c r="F106" s="6"/>
      <c r="G106" s="6"/>
      <c r="H106" s="6"/>
      <c r="I106" s="6"/>
      <c r="J106" s="6"/>
    </row>
    <row r="107" spans="2:10" ht="12" customHeight="1" x14ac:dyDescent="0.25">
      <c r="B107" s="6"/>
      <c r="C107" s="6"/>
      <c r="D107" s="6"/>
      <c r="E107" s="6"/>
      <c r="F107" s="6"/>
      <c r="G107" s="6"/>
      <c r="H107" s="6"/>
      <c r="I107" s="6"/>
      <c r="J107" s="6"/>
    </row>
    <row r="108" spans="2:10" ht="12" customHeight="1" x14ac:dyDescent="0.25">
      <c r="B108" s="6"/>
      <c r="C108" s="6"/>
      <c r="D108" s="6"/>
      <c r="E108" s="6"/>
      <c r="F108" s="6"/>
      <c r="G108" s="6"/>
      <c r="H108" s="6"/>
      <c r="I108" s="6"/>
      <c r="J108" s="6"/>
    </row>
    <row r="109" spans="2:10" ht="12" customHeight="1" x14ac:dyDescent="0.25">
      <c r="B109" s="6"/>
      <c r="C109" s="6"/>
      <c r="D109" s="6"/>
      <c r="E109" s="6"/>
      <c r="F109" s="6"/>
      <c r="G109" s="6"/>
      <c r="H109" s="6"/>
      <c r="I109" s="6"/>
      <c r="J109" s="6"/>
    </row>
    <row r="110" spans="2:10" ht="12" customHeight="1" x14ac:dyDescent="0.25">
      <c r="B110" s="6"/>
      <c r="C110" s="6"/>
      <c r="D110" s="6"/>
      <c r="E110" s="6"/>
      <c r="F110" s="6"/>
      <c r="G110" s="6"/>
      <c r="H110" s="6"/>
      <c r="I110" s="6"/>
      <c r="J110" s="6"/>
    </row>
    <row r="111" spans="2:10" ht="12" customHeight="1" x14ac:dyDescent="0.25">
      <c r="B111" s="6"/>
      <c r="C111" s="6"/>
      <c r="D111" s="6"/>
      <c r="E111" s="6"/>
      <c r="F111" s="6"/>
      <c r="G111" s="6"/>
      <c r="H111" s="6"/>
      <c r="I111" s="6"/>
      <c r="J111" s="6"/>
    </row>
    <row r="112" spans="2:10" ht="12" customHeight="1" x14ac:dyDescent="0.25"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12" customHeight="1" x14ac:dyDescent="0.25"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12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12" customHeight="1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ht="12" customHeight="1" x14ac:dyDescent="0.25"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12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12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12" customHeight="1" x14ac:dyDescent="0.25"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12" customHeight="1" x14ac:dyDescent="0.25"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12" customHeight="1" x14ac:dyDescent="0.25"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12" customHeight="1" x14ac:dyDescent="0.25"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12" customHeight="1" x14ac:dyDescent="0.25"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12" customHeight="1" x14ac:dyDescent="0.25"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12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12" customHeight="1" x14ac:dyDescent="0.25"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12" customHeight="1" x14ac:dyDescent="0.25"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12" customHeight="1" x14ac:dyDescent="0.25">
      <c r="B128" s="6"/>
      <c r="C128" s="6"/>
      <c r="D128" s="6"/>
      <c r="E128" s="6"/>
      <c r="F128" s="6"/>
      <c r="G128" s="6"/>
      <c r="H128" s="6"/>
      <c r="I128" s="6"/>
      <c r="J128" s="6"/>
    </row>
    <row r="129" spans="2:10" ht="12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</row>
    <row r="130" spans="2:10" ht="12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</row>
    <row r="131" spans="2:10" ht="12" customHeight="1" x14ac:dyDescent="0.25">
      <c r="B131" s="6"/>
      <c r="C131" s="6"/>
      <c r="D131" s="6"/>
      <c r="E131" s="6"/>
      <c r="F131" s="6"/>
      <c r="G131" s="6"/>
      <c r="H131" s="6"/>
      <c r="I131" s="6"/>
      <c r="J131" s="6"/>
    </row>
    <row r="132" spans="2:10" ht="12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</row>
    <row r="133" spans="2:10" ht="12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</row>
    <row r="134" spans="2:10" ht="12" customHeight="1" x14ac:dyDescent="0.25">
      <c r="B134" s="6"/>
      <c r="C134" s="6"/>
      <c r="D134" s="6"/>
      <c r="E134" s="6"/>
      <c r="F134" s="6"/>
      <c r="G134" s="6"/>
      <c r="H134" s="6"/>
      <c r="I134" s="6"/>
      <c r="J134" s="6"/>
    </row>
    <row r="135" spans="2:10" ht="12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</row>
    <row r="136" spans="2:10" ht="12" customHeight="1" x14ac:dyDescent="0.25">
      <c r="B136" s="6"/>
      <c r="C136" s="6"/>
      <c r="D136" s="6"/>
      <c r="E136" s="6"/>
      <c r="F136" s="6"/>
      <c r="G136" s="6"/>
      <c r="H136" s="6"/>
      <c r="I136" s="6"/>
      <c r="J136" s="6"/>
    </row>
    <row r="137" spans="2:10" ht="12" customHeight="1" x14ac:dyDescent="0.25">
      <c r="B137" s="6"/>
      <c r="C137" s="6"/>
      <c r="D137" s="6"/>
      <c r="E137" s="6"/>
      <c r="F137" s="6"/>
      <c r="G137" s="6"/>
      <c r="H137" s="6"/>
      <c r="I137" s="6"/>
      <c r="J137" s="6"/>
    </row>
    <row r="138" spans="2:10" ht="12" customHeight="1" x14ac:dyDescent="0.25">
      <c r="B138" s="6"/>
      <c r="C138" s="6"/>
      <c r="D138" s="6"/>
      <c r="E138" s="6"/>
      <c r="F138" s="6"/>
      <c r="G138" s="6"/>
      <c r="H138" s="6"/>
      <c r="I138" s="6"/>
      <c r="J138" s="6"/>
    </row>
    <row r="139" spans="2:10" ht="12" customHeight="1" x14ac:dyDescent="0.25">
      <c r="B139" s="6"/>
      <c r="C139" s="6"/>
      <c r="D139" s="6"/>
      <c r="E139" s="6"/>
      <c r="F139" s="6"/>
      <c r="G139" s="6"/>
      <c r="H139" s="6"/>
      <c r="I139" s="6"/>
      <c r="J139" s="6"/>
    </row>
    <row r="140" spans="2:10" ht="12" customHeight="1" x14ac:dyDescent="0.25">
      <c r="B140" s="6"/>
      <c r="C140" s="6"/>
      <c r="D140" s="6"/>
      <c r="E140" s="6"/>
      <c r="F140" s="6"/>
      <c r="G140" s="6"/>
      <c r="H140" s="6"/>
      <c r="I140" s="6"/>
      <c r="J140" s="6"/>
    </row>
    <row r="141" spans="2:10" ht="12" customHeight="1" x14ac:dyDescent="0.25">
      <c r="B141" s="6"/>
      <c r="C141" s="6"/>
      <c r="D141" s="6"/>
      <c r="E141" s="6"/>
      <c r="F141" s="6"/>
      <c r="G141" s="6"/>
      <c r="H141" s="6"/>
      <c r="I141" s="6"/>
      <c r="J141" s="6"/>
    </row>
    <row r="142" spans="2:10" ht="12" customHeight="1" x14ac:dyDescent="0.25">
      <c r="B142" s="6"/>
      <c r="C142" s="6"/>
      <c r="D142" s="6"/>
      <c r="E142" s="6"/>
      <c r="F142" s="6"/>
      <c r="G142" s="6"/>
      <c r="H142" s="6"/>
      <c r="I142" s="6"/>
      <c r="J142" s="6"/>
    </row>
    <row r="143" spans="2:10" ht="12" customHeight="1" x14ac:dyDescent="0.25">
      <c r="B143" s="6"/>
      <c r="C143" s="6"/>
      <c r="D143" s="6"/>
      <c r="E143" s="6"/>
      <c r="F143" s="6"/>
      <c r="G143" s="6"/>
      <c r="H143" s="6"/>
      <c r="I143" s="6"/>
      <c r="J143" s="6"/>
    </row>
    <row r="144" spans="2:10" ht="12" customHeight="1" x14ac:dyDescent="0.25">
      <c r="B144" s="6"/>
      <c r="C144" s="6"/>
      <c r="D144" s="6"/>
      <c r="E144" s="6"/>
      <c r="F144" s="6"/>
      <c r="G144" s="6"/>
      <c r="H144" s="6"/>
      <c r="I144" s="6"/>
      <c r="J144" s="6"/>
    </row>
    <row r="145" spans="2:10" ht="12" customHeight="1" x14ac:dyDescent="0.25">
      <c r="B145" s="6"/>
      <c r="C145" s="6"/>
      <c r="D145" s="6"/>
      <c r="E145" s="6"/>
      <c r="F145" s="6"/>
      <c r="G145" s="6"/>
      <c r="H145" s="6"/>
      <c r="I145" s="6"/>
      <c r="J145" s="6"/>
    </row>
    <row r="146" spans="2:10" ht="12" customHeight="1" x14ac:dyDescent="0.25">
      <c r="B146" s="6"/>
      <c r="C146" s="6"/>
      <c r="D146" s="6"/>
      <c r="E146" s="6"/>
      <c r="F146" s="6"/>
      <c r="G146" s="6"/>
      <c r="H146" s="6"/>
      <c r="I146" s="6"/>
      <c r="J146" s="6"/>
    </row>
    <row r="147" spans="2:10" ht="12" customHeight="1" x14ac:dyDescent="0.25">
      <c r="B147" s="6"/>
      <c r="C147" s="6"/>
      <c r="D147" s="6"/>
      <c r="E147" s="6"/>
      <c r="F147" s="6"/>
      <c r="G147" s="6"/>
      <c r="H147" s="6"/>
      <c r="I147" s="6"/>
      <c r="J147" s="6"/>
    </row>
    <row r="148" spans="2:10" ht="12" customHeight="1" x14ac:dyDescent="0.25">
      <c r="B148" s="6"/>
      <c r="C148" s="6"/>
      <c r="D148" s="6"/>
      <c r="E148" s="6"/>
      <c r="F148" s="6"/>
      <c r="G148" s="6"/>
      <c r="H148" s="6"/>
      <c r="I148" s="6"/>
      <c r="J148" s="6"/>
    </row>
    <row r="149" spans="2:10" ht="12" customHeight="1" x14ac:dyDescent="0.25">
      <c r="B149" s="6"/>
      <c r="C149" s="6"/>
      <c r="D149" s="6"/>
      <c r="E149" s="6"/>
      <c r="F149" s="6"/>
      <c r="G149" s="6"/>
      <c r="H149" s="6"/>
      <c r="I149" s="6"/>
      <c r="J149" s="6"/>
    </row>
    <row r="150" spans="2:10" ht="12" customHeight="1" x14ac:dyDescent="0.25">
      <c r="B150" s="6"/>
      <c r="C150" s="6"/>
      <c r="D150" s="6"/>
      <c r="E150" s="6"/>
      <c r="F150" s="6"/>
      <c r="G150" s="6"/>
      <c r="H150" s="6"/>
      <c r="I150" s="6"/>
      <c r="J150" s="6"/>
    </row>
    <row r="151" spans="2:10" ht="12" customHeight="1" x14ac:dyDescent="0.25">
      <c r="B151" s="6"/>
      <c r="C151" s="6"/>
      <c r="D151" s="6"/>
      <c r="E151" s="6"/>
      <c r="F151" s="6"/>
      <c r="G151" s="6"/>
      <c r="H151" s="6"/>
      <c r="I151" s="6"/>
      <c r="J151" s="6"/>
    </row>
    <row r="152" spans="2:10" ht="12" customHeight="1" x14ac:dyDescent="0.25">
      <c r="B152" s="6"/>
      <c r="C152" s="6"/>
      <c r="D152" s="6"/>
      <c r="E152" s="6"/>
      <c r="F152" s="6"/>
      <c r="G152" s="6"/>
      <c r="H152" s="6"/>
      <c r="I152" s="6"/>
      <c r="J152" s="6"/>
    </row>
    <row r="153" spans="2:10" ht="12" customHeight="1" x14ac:dyDescent="0.25">
      <c r="B153" s="6"/>
      <c r="C153" s="6"/>
      <c r="D153" s="6"/>
      <c r="E153" s="6"/>
      <c r="F153" s="6"/>
      <c r="G153" s="6"/>
      <c r="H153" s="6"/>
      <c r="I153" s="6"/>
      <c r="J153" s="6"/>
    </row>
    <row r="154" spans="2:10" ht="12" customHeight="1" x14ac:dyDescent="0.25">
      <c r="B154" s="6"/>
      <c r="C154" s="6"/>
      <c r="D154" s="6"/>
      <c r="E154" s="6"/>
      <c r="F154" s="6"/>
      <c r="G154" s="6"/>
      <c r="H154" s="6"/>
      <c r="I154" s="6"/>
      <c r="J154" s="6"/>
    </row>
    <row r="155" spans="2:10" ht="12" customHeight="1" x14ac:dyDescent="0.25">
      <c r="B155" s="6"/>
      <c r="C155" s="6"/>
      <c r="D155" s="6"/>
      <c r="E155" s="6"/>
      <c r="F155" s="6"/>
      <c r="G155" s="6"/>
      <c r="H155" s="6"/>
      <c r="I155" s="6"/>
      <c r="J155" s="6"/>
    </row>
    <row r="156" spans="2:10" ht="12" customHeight="1" x14ac:dyDescent="0.25">
      <c r="B156" s="6"/>
      <c r="C156" s="6"/>
      <c r="D156" s="6"/>
      <c r="E156" s="6"/>
      <c r="F156" s="6"/>
      <c r="G156" s="6"/>
      <c r="H156" s="6"/>
      <c r="I156" s="6"/>
      <c r="J156" s="6"/>
    </row>
    <row r="157" spans="2:10" ht="12" customHeight="1" x14ac:dyDescent="0.25">
      <c r="B157" s="6"/>
      <c r="C157" s="6"/>
      <c r="D157" s="6"/>
      <c r="E157" s="6"/>
      <c r="F157" s="6"/>
      <c r="G157" s="6"/>
      <c r="H157" s="6"/>
      <c r="I157" s="6"/>
      <c r="J157" s="6"/>
    </row>
    <row r="158" spans="2:10" ht="12" customHeight="1" x14ac:dyDescent="0.25">
      <c r="B158" s="6"/>
      <c r="C158" s="6"/>
      <c r="D158" s="6"/>
      <c r="E158" s="6"/>
      <c r="F158" s="6"/>
      <c r="G158" s="6"/>
      <c r="H158" s="6"/>
      <c r="I158" s="6"/>
      <c r="J158" s="6"/>
    </row>
    <row r="159" spans="2:10" ht="12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</row>
    <row r="160" spans="2:10" ht="12" customHeight="1" x14ac:dyDescent="0.25"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12" customHeight="1" x14ac:dyDescent="0.25"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12" customHeight="1" x14ac:dyDescent="0.25"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12" customHeight="1" x14ac:dyDescent="0.25"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12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12" customHeight="1" x14ac:dyDescent="0.25"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12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12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12" customHeight="1" x14ac:dyDescent="0.25"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12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</row>
    <row r="170" spans="1:10" ht="12" customHeight="1" x14ac:dyDescent="0.25">
      <c r="B170" s="6"/>
      <c r="C170" s="6"/>
      <c r="D170" s="6"/>
      <c r="E170" s="6"/>
      <c r="F170" s="6"/>
      <c r="G170" s="6"/>
      <c r="H170" s="6"/>
      <c r="I170" s="6"/>
      <c r="J170" s="6"/>
    </row>
    <row r="171" spans="1:10" ht="12" customHeight="1" x14ac:dyDescent="0.25">
      <c r="B171" s="6"/>
      <c r="C171" s="6"/>
      <c r="D171" s="6"/>
      <c r="E171" s="6"/>
      <c r="F171" s="6"/>
      <c r="G171" s="6"/>
      <c r="H171" s="6"/>
      <c r="I171" s="6"/>
      <c r="J171" s="6"/>
    </row>
    <row r="172" spans="1:10" ht="12" customHeight="1" x14ac:dyDescent="0.25">
      <c r="B172" s="6"/>
      <c r="C172" s="6"/>
      <c r="D172" s="6"/>
      <c r="E172" s="6"/>
      <c r="F172" s="6"/>
      <c r="G172" s="6"/>
      <c r="H172" s="6"/>
      <c r="I172" s="6"/>
      <c r="J172" s="6"/>
    </row>
    <row r="173" spans="1:10" ht="12" customHeight="1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</row>
    <row r="174" spans="1:10" ht="12" customHeight="1" x14ac:dyDescent="0.25">
      <c r="B174" s="6"/>
      <c r="C174" s="6"/>
      <c r="D174" s="6"/>
      <c r="E174" s="6"/>
      <c r="F174" s="6"/>
      <c r="G174" s="6"/>
      <c r="H174" s="6"/>
      <c r="I174" s="6"/>
      <c r="J174" s="6"/>
    </row>
    <row r="175" spans="1:10" ht="12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</row>
    <row r="176" spans="1:10" ht="12" customHeight="1" x14ac:dyDescent="0.25">
      <c r="B176" s="6"/>
      <c r="C176" s="6"/>
      <c r="D176" s="6"/>
      <c r="E176" s="6"/>
      <c r="F176" s="6"/>
      <c r="G176" s="6"/>
      <c r="H176" s="6"/>
      <c r="I176" s="6"/>
      <c r="J176" s="6"/>
    </row>
    <row r="177" spans="2:10" ht="12" customHeight="1" x14ac:dyDescent="0.25">
      <c r="B177" s="6"/>
      <c r="C177" s="6"/>
      <c r="D177" s="6"/>
      <c r="E177" s="6"/>
      <c r="F177" s="6"/>
      <c r="G177" s="6"/>
      <c r="H177" s="6"/>
      <c r="I177" s="6"/>
      <c r="J177" s="6"/>
    </row>
    <row r="178" spans="2:10" ht="12" customHeight="1" x14ac:dyDescent="0.25">
      <c r="B178" s="6"/>
      <c r="C178" s="6"/>
      <c r="D178" s="6"/>
      <c r="E178" s="6"/>
      <c r="F178" s="6"/>
      <c r="G178" s="6"/>
      <c r="H178" s="6"/>
      <c r="I178" s="6"/>
      <c r="J178" s="6"/>
    </row>
    <row r="179" spans="2:10" ht="12" customHeight="1" x14ac:dyDescent="0.25">
      <c r="B179" s="6"/>
      <c r="C179" s="6"/>
      <c r="D179" s="6"/>
      <c r="E179" s="6"/>
      <c r="F179" s="6"/>
      <c r="G179" s="6"/>
      <c r="H179" s="6"/>
      <c r="I179" s="6"/>
      <c r="J179" s="6"/>
    </row>
    <row r="180" spans="2:10" ht="12" customHeight="1" x14ac:dyDescent="0.25">
      <c r="B180" s="6"/>
      <c r="C180" s="6"/>
      <c r="D180" s="6"/>
      <c r="E180" s="6"/>
      <c r="F180" s="6"/>
      <c r="G180" s="6"/>
      <c r="H180" s="6"/>
      <c r="I180" s="6"/>
      <c r="J180" s="6"/>
    </row>
    <row r="181" spans="2:10" ht="12" customHeight="1" x14ac:dyDescent="0.25">
      <c r="B181" s="6"/>
      <c r="C181" s="6"/>
      <c r="D181" s="6"/>
      <c r="E181" s="6"/>
      <c r="F181" s="6"/>
      <c r="G181" s="6"/>
      <c r="H181" s="6"/>
      <c r="I181" s="6"/>
      <c r="J181" s="6"/>
    </row>
    <row r="182" spans="2:10" ht="12" customHeight="1" x14ac:dyDescent="0.25">
      <c r="B182" s="6"/>
      <c r="C182" s="6"/>
      <c r="D182" s="6"/>
      <c r="E182" s="6"/>
      <c r="F182" s="6"/>
      <c r="G182" s="6"/>
      <c r="H182" s="6"/>
      <c r="I182" s="6"/>
      <c r="J182" s="6"/>
    </row>
    <row r="183" spans="2:10" ht="12" customHeight="1" x14ac:dyDescent="0.25">
      <c r="B183" s="6"/>
      <c r="C183" s="6"/>
      <c r="D183" s="6"/>
      <c r="E183" s="6"/>
      <c r="F183" s="6"/>
      <c r="G183" s="6"/>
      <c r="H183" s="6"/>
      <c r="I183" s="6"/>
      <c r="J183" s="6"/>
    </row>
    <row r="184" spans="2:10" ht="12" customHeight="1" x14ac:dyDescent="0.25">
      <c r="B184" s="6"/>
      <c r="C184" s="6"/>
      <c r="D184" s="6"/>
      <c r="E184" s="6"/>
      <c r="F184" s="6"/>
      <c r="G184" s="6"/>
      <c r="H184" s="6"/>
      <c r="I184" s="6"/>
      <c r="J184" s="6"/>
    </row>
    <row r="185" spans="2:10" ht="12" customHeight="1" x14ac:dyDescent="0.25">
      <c r="B185" s="6"/>
      <c r="C185" s="6"/>
      <c r="D185" s="6"/>
      <c r="E185" s="6"/>
      <c r="F185" s="6"/>
      <c r="G185" s="6"/>
      <c r="H185" s="6"/>
      <c r="I185" s="6"/>
      <c r="J185" s="6"/>
    </row>
    <row r="186" spans="2:10" ht="12" customHeight="1" x14ac:dyDescent="0.25">
      <c r="B186" s="6"/>
      <c r="C186" s="6"/>
      <c r="D186" s="6"/>
      <c r="E186" s="6"/>
      <c r="F186" s="6"/>
      <c r="G186" s="6"/>
      <c r="H186" s="6"/>
      <c r="I186" s="6"/>
      <c r="J186" s="6"/>
    </row>
    <row r="187" spans="2:10" ht="12" customHeight="1" x14ac:dyDescent="0.25">
      <c r="B187" s="6"/>
      <c r="C187" s="6"/>
      <c r="D187" s="6"/>
      <c r="E187" s="6"/>
      <c r="F187" s="6"/>
      <c r="G187" s="6"/>
      <c r="H187" s="6"/>
      <c r="I187" s="6"/>
      <c r="J187" s="6"/>
    </row>
    <row r="188" spans="2:10" ht="12" customHeight="1" x14ac:dyDescent="0.25">
      <c r="B188" s="6"/>
      <c r="C188" s="6"/>
      <c r="D188" s="6"/>
      <c r="E188" s="6"/>
      <c r="F188" s="6"/>
      <c r="G188" s="6"/>
      <c r="H188" s="6"/>
      <c r="I188" s="6"/>
      <c r="J188" s="6"/>
    </row>
    <row r="189" spans="2:10" ht="12" customHeight="1" x14ac:dyDescent="0.25">
      <c r="B189" s="6"/>
      <c r="C189" s="6"/>
      <c r="D189" s="6"/>
      <c r="E189" s="6"/>
      <c r="F189" s="6"/>
      <c r="G189" s="6"/>
      <c r="H189" s="6"/>
      <c r="I189" s="6"/>
      <c r="J189" s="6"/>
    </row>
    <row r="190" spans="2:10" ht="12" customHeight="1" x14ac:dyDescent="0.25"/>
    <row r="191" spans="2:10" ht="12" customHeight="1" x14ac:dyDescent="0.25"/>
    <row r="192" spans="2:10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</sheetData>
  <mergeCells count="53">
    <mergeCell ref="C13:K13"/>
    <mergeCell ref="Q13:R13"/>
    <mergeCell ref="Y12:AB12"/>
    <mergeCell ref="Y15:AB15"/>
    <mergeCell ref="Q15:R15"/>
    <mergeCell ref="S15:T15"/>
    <mergeCell ref="U15:X15"/>
    <mergeCell ref="S12:T12"/>
    <mergeCell ref="Q14:R14"/>
    <mergeCell ref="K41:S41"/>
    <mergeCell ref="K17:S17"/>
    <mergeCell ref="A42:AB61"/>
    <mergeCell ref="U14:X14"/>
    <mergeCell ref="Y14:AB14"/>
    <mergeCell ref="A10:B14"/>
    <mergeCell ref="S13:T13"/>
    <mergeCell ref="U13:X13"/>
    <mergeCell ref="Y13:AB13"/>
    <mergeCell ref="C11:K11"/>
    <mergeCell ref="A18:AB39"/>
    <mergeCell ref="U11:X11"/>
    <mergeCell ref="C10:K10"/>
    <mergeCell ref="O10:P14"/>
    <mergeCell ref="Q10:T10"/>
    <mergeCell ref="Q12:R12"/>
    <mergeCell ref="U10:X10"/>
    <mergeCell ref="S14:T14"/>
    <mergeCell ref="A7:E7"/>
    <mergeCell ref="F7:T7"/>
    <mergeCell ref="U7:W7"/>
    <mergeCell ref="X7:AB7"/>
    <mergeCell ref="A8:E8"/>
    <mergeCell ref="F8:T8"/>
    <mergeCell ref="U8:W8"/>
    <mergeCell ref="X8:AB8"/>
    <mergeCell ref="Y10:AB10"/>
    <mergeCell ref="Y11:AB11"/>
    <mergeCell ref="C12:K12"/>
    <mergeCell ref="Q11:R11"/>
    <mergeCell ref="S11:T11"/>
    <mergeCell ref="U12:X12"/>
    <mergeCell ref="A5:E5"/>
    <mergeCell ref="F5:T5"/>
    <mergeCell ref="U5:V5"/>
    <mergeCell ref="W5:AB5"/>
    <mergeCell ref="A6:E6"/>
    <mergeCell ref="F6:AB6"/>
    <mergeCell ref="A1:AB3"/>
    <mergeCell ref="A4:E4"/>
    <mergeCell ref="F4:Q4"/>
    <mergeCell ref="R4:S4"/>
    <mergeCell ref="U4:V4"/>
    <mergeCell ref="W4:AB4"/>
  </mergeCells>
  <phoneticPr fontId="33" type="noConversion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>
    <oddFooter>&amp;R&amp;"Tahoma,Normal"&amp;8&amp;F - &amp;A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80"/>
  <sheetViews>
    <sheetView showGridLines="0" zoomScaleNormal="100" zoomScaleSheetLayoutView="100" workbookViewId="0">
      <pane ySplit="7" topLeftCell="A8" activePane="bottomLeft" state="frozen"/>
      <selection pane="bottomLeft" activeCell="A42" sqref="A42:F42"/>
    </sheetView>
  </sheetViews>
  <sheetFormatPr defaultRowHeight="12.75" x14ac:dyDescent="0.25"/>
  <cols>
    <col min="1" max="5" width="7.7109375" style="9" customWidth="1"/>
    <col min="6" max="6" width="23.28515625" style="9" customWidth="1"/>
    <col min="7" max="7" width="5.42578125" style="9" customWidth="1"/>
    <col min="8" max="8" width="7" style="9" customWidth="1"/>
    <col min="9" max="9" width="3.7109375" style="9" customWidth="1"/>
    <col min="10" max="10" width="5.42578125" style="9" customWidth="1"/>
    <col min="11" max="12" width="9.140625" style="9" customWidth="1"/>
    <col min="13" max="13" width="9.7109375" style="9" customWidth="1"/>
    <col min="14" max="14" width="5.7109375" style="9" customWidth="1"/>
    <col min="15" max="15" width="9.42578125" style="9" customWidth="1"/>
    <col min="16" max="17" width="16.7109375" style="9" customWidth="1"/>
    <col min="18" max="18" width="10.28515625" style="9" customWidth="1"/>
    <col min="19" max="19" width="49.140625" style="9" customWidth="1"/>
    <col min="20" max="20" width="0" style="9" hidden="1" customWidth="1"/>
    <col min="21" max="21" width="12.7109375" style="9" customWidth="1"/>
    <col min="22" max="16384" width="9.140625" style="9"/>
  </cols>
  <sheetData>
    <row r="1" spans="1:20" s="1" customFormat="1" ht="12" customHeight="1" x14ac:dyDescent="0.25">
      <c r="A1" s="135" t="s">
        <v>26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0"/>
      <c r="Q1" s="10"/>
      <c r="R1" s="10"/>
      <c r="S1" s="10"/>
      <c r="T1" s="10"/>
    </row>
    <row r="2" spans="1:20" s="1" customFormat="1" ht="12" customHeight="1" x14ac:dyDescent="0.25">
      <c r="A2" s="135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0"/>
      <c r="Q2" s="10"/>
      <c r="R2" s="10"/>
      <c r="S2" s="10"/>
      <c r="T2" s="10"/>
    </row>
    <row r="3" spans="1:20" s="1" customFormat="1" ht="12" customHeight="1" x14ac:dyDescent="0.25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0"/>
      <c r="Q3" s="10"/>
      <c r="R3" s="10"/>
      <c r="S3" s="10"/>
      <c r="T3" s="10"/>
    </row>
    <row r="4" spans="1:20" s="1" customFormat="1" ht="12" customHeight="1" x14ac:dyDescent="0.25">
      <c r="A4" s="136" t="str">
        <f>Contagem!A5&amp;" : "&amp;Contagem!F5</f>
        <v>Aplicação : CFC - EPC</v>
      </c>
      <c r="B4" s="136"/>
      <c r="C4" s="136"/>
      <c r="D4" s="136"/>
      <c r="E4" s="136"/>
      <c r="F4" s="136"/>
      <c r="G4" s="137" t="str">
        <f>Contagem!A6&amp;" : "&amp;Contagem!F6</f>
        <v>Projeto : EPC - Módulo 3 - Entrega 4</v>
      </c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</row>
    <row r="5" spans="1:20" s="12" customFormat="1" ht="12" customHeight="1" x14ac:dyDescent="0.2">
      <c r="A5" s="138" t="str">
        <f>Contagem!A7&amp;" : "&amp;Contagem!F7</f>
        <v>Responsável : Rodrigo Medeiros</v>
      </c>
      <c r="B5" s="138"/>
      <c r="C5" s="138"/>
      <c r="D5" s="138"/>
      <c r="E5" s="138"/>
      <c r="F5" s="138"/>
      <c r="G5" s="137" t="str">
        <f>Contagem!A8&amp;" : "&amp;Contagem!F8</f>
        <v xml:space="preserve">Revisor : </v>
      </c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</row>
    <row r="6" spans="1:20" s="12" customFormat="1" ht="12" customHeight="1" x14ac:dyDescent="0.2">
      <c r="A6" s="142" t="str">
        <f>Contagem!A4&amp;" : "&amp;Contagem!F4</f>
        <v>Empresa : Polisys Informática</v>
      </c>
      <c r="B6" s="142"/>
      <c r="C6" s="142"/>
      <c r="D6" s="142"/>
      <c r="E6" s="142"/>
      <c r="F6" s="137" t="str">
        <f>Contagem!R4&amp;" = "&amp;VALUE(Contagem!T4)</f>
        <v>R$/PF = 0</v>
      </c>
      <c r="G6" s="137"/>
      <c r="H6" s="143" t="str">
        <f>" Custo= "&amp;DOLLAR(Contagem!W4)</f>
        <v xml:space="preserve"> Custo= R$ 0,00</v>
      </c>
      <c r="I6" s="143"/>
      <c r="J6" s="143"/>
      <c r="K6" s="143"/>
      <c r="L6" s="143"/>
      <c r="M6" s="143"/>
      <c r="N6" s="139" t="str">
        <f>"PF  = "&amp;VALUE(Contagem!W5)</f>
        <v>PF  = 219</v>
      </c>
      <c r="O6" s="139"/>
      <c r="P6" s="13"/>
      <c r="Q6" s="13"/>
      <c r="R6" s="13"/>
      <c r="S6" s="13"/>
      <c r="T6" s="14"/>
    </row>
    <row r="7" spans="1:20" s="19" customFormat="1" ht="12" customHeight="1" x14ac:dyDescent="0.25">
      <c r="A7" s="140" t="s">
        <v>27</v>
      </c>
      <c r="B7" s="140"/>
      <c r="C7" s="140"/>
      <c r="D7" s="140"/>
      <c r="E7" s="140"/>
      <c r="F7" s="140"/>
      <c r="G7" s="15" t="s">
        <v>28</v>
      </c>
      <c r="H7" s="16" t="s">
        <v>29</v>
      </c>
      <c r="I7" s="17" t="s">
        <v>30</v>
      </c>
      <c r="J7" s="17" t="s">
        <v>31</v>
      </c>
      <c r="K7" s="17" t="s">
        <v>32</v>
      </c>
      <c r="L7" s="17" t="s">
        <v>33</v>
      </c>
      <c r="M7" s="17" t="s">
        <v>34</v>
      </c>
      <c r="N7" s="17" t="s">
        <v>5</v>
      </c>
      <c r="O7" s="18" t="s">
        <v>16</v>
      </c>
      <c r="P7" s="141" t="s">
        <v>35</v>
      </c>
      <c r="Q7" s="141"/>
      <c r="R7" s="141"/>
      <c r="S7" s="141"/>
      <c r="T7" s="141"/>
    </row>
    <row r="8" spans="1:20" s="66" customFormat="1" ht="13.5" customHeight="1" x14ac:dyDescent="0.25">
      <c r="A8" s="132" t="s">
        <v>77</v>
      </c>
      <c r="B8" s="133"/>
      <c r="C8" s="133"/>
      <c r="D8" s="133"/>
      <c r="E8" s="133"/>
      <c r="F8" s="134"/>
      <c r="G8" s="68"/>
      <c r="H8" s="68"/>
      <c r="I8" s="68"/>
      <c r="J8" s="68"/>
      <c r="K8" s="70" t="str">
        <f t="shared" ref="K8:K10" si="0">CONCATENATE(G8,L8)</f>
        <v/>
      </c>
      <c r="L8" s="71" t="str">
        <f t="shared" ref="L8:L10" si="1">IF(OR(ISBLANK(I8),ISBLANK(J8)),IF(OR(G8="ALI",G8="AIE"),"L",IF(ISBLANK(G8),"","A")),IF(G8="EE",IF(J8&gt;=3,IF(I8&gt;=5,"H","A"),IF(J8&gt;=2,IF(I8&gt;=16,"H",IF(I8&lt;=4,"L","A")),IF(I8&lt;=15,"L","A"))),IF(OR(G8="SE",G8="CE"),IF(J8&gt;=4,IF(I8&gt;=6,"H","A"),IF(J8&gt;=2,IF(I8&gt;=20,"H",IF(I8&lt;=5,"L","A")),IF(I8&lt;=19,"L","A"))),IF(OR(G8="ALI",G8="AIE"),IF(J8&gt;=6,IF(I8&gt;=20,"H","A"),IF(J8&gt;=2,IF(I8&gt;=51,"H",IF(I8&lt;=19,"L","A")),IF(I8&lt;=50,"L","A")))))))</f>
        <v/>
      </c>
      <c r="M8" s="72" t="str">
        <f t="shared" ref="M8:M10" si="2">IF(L8="L","Baixa",IF(L8="A","Média",IF(L8="","","Alta")))</f>
        <v/>
      </c>
      <c r="N8" s="70" t="str">
        <f t="shared" ref="N8:N10" si="3">IF(ISBLANK(G8),"",IF(G8="ALI",IF(L8="L",7,IF(L8="A",10,15)),IF(G8="AIE",IF(L8="L",5,IF(L8="A",7,10)),IF(G8="SE",IF(L8="L",4,IF(L8="A",5,7)),IF(OR(G8="EE",G8="CE"),IF(L8="L",3,IF(L8="A",4,6)))))))</f>
        <v/>
      </c>
      <c r="O8" s="73" t="str">
        <f>IF(H8="I",N8*Contagem!$U$11,IF(H8="E",N8*Contagem!$U$13,IF(H8="A",N8*Contagem!$U$12,IF(H8="T",N8*Contagem!$U$14,""))))</f>
        <v/>
      </c>
      <c r="P8" s="69"/>
      <c r="Q8" s="69"/>
      <c r="R8" s="69"/>
      <c r="S8" s="69"/>
      <c r="T8" s="69"/>
    </row>
    <row r="9" spans="1:20" s="77" customFormat="1" ht="13.5" customHeight="1" x14ac:dyDescent="0.25">
      <c r="A9" s="144" t="s">
        <v>82</v>
      </c>
      <c r="B9" s="145"/>
      <c r="C9" s="145"/>
      <c r="D9" s="145"/>
      <c r="E9" s="145"/>
      <c r="F9" s="146"/>
      <c r="G9" s="78"/>
      <c r="H9" s="78"/>
      <c r="I9" s="78"/>
      <c r="J9" s="78"/>
      <c r="K9" s="70" t="str">
        <f t="shared" si="0"/>
        <v/>
      </c>
      <c r="L9" s="71" t="str">
        <f t="shared" si="1"/>
        <v/>
      </c>
      <c r="M9" s="72" t="str">
        <f t="shared" si="2"/>
        <v/>
      </c>
      <c r="N9" s="70" t="str">
        <f t="shared" si="3"/>
        <v/>
      </c>
      <c r="O9" s="73" t="str">
        <f>IF(H9="I",N9*Contagem!$U$11,IF(H9="E",N9*Contagem!$U$13,IF(H9="A",N9*Contagem!$U$12,IF(H9="T",N9*Contagem!$U$14,""))))</f>
        <v/>
      </c>
      <c r="P9" s="81"/>
      <c r="Q9" s="76"/>
      <c r="R9" s="76"/>
      <c r="S9" s="76"/>
      <c r="T9" s="76"/>
    </row>
    <row r="10" spans="1:20" s="66" customFormat="1" ht="13.5" customHeight="1" x14ac:dyDescent="0.25">
      <c r="A10" s="123" t="s">
        <v>83</v>
      </c>
      <c r="B10" s="124"/>
      <c r="C10" s="124"/>
      <c r="D10" s="124"/>
      <c r="E10" s="124"/>
      <c r="F10" s="125"/>
      <c r="G10" s="68" t="s">
        <v>38</v>
      </c>
      <c r="H10" s="68" t="s">
        <v>74</v>
      </c>
      <c r="I10" s="68">
        <v>2</v>
      </c>
      <c r="J10" s="68">
        <v>1</v>
      </c>
      <c r="K10" s="70" t="str">
        <f t="shared" si="0"/>
        <v>CEL</v>
      </c>
      <c r="L10" s="71" t="str">
        <f t="shared" si="1"/>
        <v>L</v>
      </c>
      <c r="M10" s="72" t="str">
        <f t="shared" si="2"/>
        <v>Baixa</v>
      </c>
      <c r="N10" s="70">
        <f t="shared" si="3"/>
        <v>3</v>
      </c>
      <c r="O10" s="73">
        <f>IF(H10="I",N10*Contagem!$U$11,IF(H10="E",N10*Contagem!$U$13,IF(H10="A",N10*Contagem!$U$12,IF(H10="T",N10*Contagem!$U$14,""))))</f>
        <v>3</v>
      </c>
      <c r="P10" s="83"/>
      <c r="Q10" s="80"/>
      <c r="R10" s="80"/>
      <c r="S10" s="80"/>
      <c r="T10" s="80"/>
    </row>
    <row r="11" spans="1:20" s="66" customFormat="1" ht="13.5" customHeight="1" x14ac:dyDescent="0.25">
      <c r="A11" s="123" t="s">
        <v>84</v>
      </c>
      <c r="B11" s="124"/>
      <c r="C11" s="124"/>
      <c r="D11" s="124"/>
      <c r="E11" s="124"/>
      <c r="F11" s="125"/>
      <c r="G11" s="68" t="s">
        <v>38</v>
      </c>
      <c r="H11" s="68" t="s">
        <v>74</v>
      </c>
      <c r="I11" s="68">
        <v>13</v>
      </c>
      <c r="J11" s="68">
        <v>4</v>
      </c>
      <c r="K11" s="70" t="str">
        <f t="shared" ref="K11" si="4">CONCATENATE(G11,L11)</f>
        <v>CEH</v>
      </c>
      <c r="L11" s="71" t="str">
        <f t="shared" ref="L11" si="5">IF(OR(ISBLANK(I11),ISBLANK(J11)),IF(OR(G11="ALI",G11="AIE"),"L",IF(ISBLANK(G11),"","A")),IF(G11="EE",IF(J11&gt;=3,IF(I11&gt;=5,"H","A"),IF(J11&gt;=2,IF(I11&gt;=16,"H",IF(I11&lt;=4,"L","A")),IF(I11&lt;=15,"L","A"))),IF(OR(G11="SE",G11="CE"),IF(J11&gt;=4,IF(I11&gt;=6,"H","A"),IF(J11&gt;=2,IF(I11&gt;=20,"H",IF(I11&lt;=5,"L","A")),IF(I11&lt;=19,"L","A"))),IF(OR(G11="ALI",G11="AIE"),IF(J11&gt;=6,IF(I11&gt;=20,"H","A"),IF(J11&gt;=2,IF(I11&gt;=51,"H",IF(I11&lt;=19,"L","A")),IF(I11&lt;=50,"L","A")))))))</f>
        <v>H</v>
      </c>
      <c r="M11" s="72" t="str">
        <f t="shared" ref="M11" si="6">IF(L11="L","Baixa",IF(L11="A","Média",IF(L11="","","Alta")))</f>
        <v>Alta</v>
      </c>
      <c r="N11" s="70">
        <f t="shared" ref="N11" si="7">IF(ISBLANK(G11),"",IF(G11="ALI",IF(L11="L",7,IF(L11="A",10,15)),IF(G11="AIE",IF(L11="L",5,IF(L11="A",7,10)),IF(G11="SE",IF(L11="L",4,IF(L11="A",5,7)),IF(OR(G11="EE",G11="CE"),IF(L11="L",3,IF(L11="A",4,6)))))))</f>
        <v>6</v>
      </c>
      <c r="O11" s="73">
        <f>IF(H11="I",N11*Contagem!$U$11,IF(H11="E",N11*Contagem!$U$13,IF(H11="A",N11*Contagem!$U$12,IF(H11="T",N11*Contagem!$U$14,""))))</f>
        <v>6</v>
      </c>
      <c r="P11" s="86" t="s">
        <v>89</v>
      </c>
      <c r="Q11" s="80"/>
      <c r="R11" s="80"/>
      <c r="S11" s="80"/>
      <c r="T11" s="80"/>
    </row>
    <row r="12" spans="1:20" s="66" customFormat="1" ht="13.5" customHeight="1" x14ac:dyDescent="0.25">
      <c r="A12" s="88" t="s">
        <v>85</v>
      </c>
      <c r="B12" s="89"/>
      <c r="C12" s="89"/>
      <c r="D12" s="89"/>
      <c r="E12" s="89"/>
      <c r="F12" s="90"/>
      <c r="G12" s="68" t="s">
        <v>39</v>
      </c>
      <c r="H12" s="68" t="s">
        <v>74</v>
      </c>
      <c r="I12" s="68">
        <v>13</v>
      </c>
      <c r="J12" s="68">
        <v>4</v>
      </c>
      <c r="K12" s="70" t="str">
        <f t="shared" ref="K12" si="8">CONCATENATE(G12,L12)</f>
        <v>EEH</v>
      </c>
      <c r="L12" s="71" t="str">
        <f t="shared" ref="L12" si="9">IF(OR(ISBLANK(I12),ISBLANK(J12)),IF(OR(G12="ALI",G12="AIE"),"L",IF(ISBLANK(G12),"","A")),IF(G12="EE",IF(J12&gt;=3,IF(I12&gt;=5,"H","A"),IF(J12&gt;=2,IF(I12&gt;=16,"H",IF(I12&lt;=4,"L","A")),IF(I12&lt;=15,"L","A"))),IF(OR(G12="SE",G12="CE"),IF(J12&gt;=4,IF(I12&gt;=6,"H","A"),IF(J12&gt;=2,IF(I12&gt;=20,"H",IF(I12&lt;=5,"L","A")),IF(I12&lt;=19,"L","A"))),IF(OR(G12="ALI",G12="AIE"),IF(J12&gt;=6,IF(I12&gt;=20,"H","A"),IF(J12&gt;=2,IF(I12&gt;=51,"H",IF(I12&lt;=19,"L","A")),IF(I12&lt;=50,"L","A")))))))</f>
        <v>H</v>
      </c>
      <c r="M12" s="72" t="str">
        <f t="shared" ref="M12" si="10">IF(L12="L","Baixa",IF(L12="A","Média",IF(L12="","","Alta")))</f>
        <v>Alta</v>
      </c>
      <c r="N12" s="70">
        <f t="shared" ref="N12" si="11">IF(ISBLANK(G12),"",IF(G12="ALI",IF(L12="L",7,IF(L12="A",10,15)),IF(G12="AIE",IF(L12="L",5,IF(L12="A",7,10)),IF(G12="SE",IF(L12="L",4,IF(L12="A",5,7)),IF(OR(G12="EE",G12="CE"),IF(L12="L",3,IF(L12="A",4,6)))))))</f>
        <v>6</v>
      </c>
      <c r="O12" s="73">
        <f>IF(H12="I",N12*Contagem!$U$11,IF(H12="E",N12*Contagem!$U$13,IF(H12="A",N12*Contagem!$U$12,IF(H12="T",N12*Contagem!$U$14,""))))</f>
        <v>6</v>
      </c>
      <c r="P12" s="93" t="s">
        <v>89</v>
      </c>
      <c r="Q12" s="80"/>
      <c r="R12" s="80"/>
      <c r="S12" s="80"/>
      <c r="T12" s="80"/>
    </row>
    <row r="13" spans="1:20" s="66" customFormat="1" ht="13.5" customHeight="1" x14ac:dyDescent="0.25">
      <c r="A13" s="123" t="s">
        <v>86</v>
      </c>
      <c r="B13" s="124"/>
      <c r="C13" s="124"/>
      <c r="D13" s="124"/>
      <c r="E13" s="124"/>
      <c r="F13" s="125"/>
      <c r="G13" s="68" t="s">
        <v>39</v>
      </c>
      <c r="H13" s="68" t="s">
        <v>74</v>
      </c>
      <c r="I13" s="68">
        <v>14</v>
      </c>
      <c r="J13" s="68">
        <v>4</v>
      </c>
      <c r="K13" s="70" t="str">
        <f t="shared" ref="K13:K14" si="12">CONCATENATE(G13,L13)</f>
        <v>EEH</v>
      </c>
      <c r="L13" s="71" t="str">
        <f t="shared" ref="L13:L14" si="13">IF(OR(ISBLANK(I13),ISBLANK(J13)),IF(OR(G13="ALI",G13="AIE"),"L",IF(ISBLANK(G13),"","A")),IF(G13="EE",IF(J13&gt;=3,IF(I13&gt;=5,"H","A"),IF(J13&gt;=2,IF(I13&gt;=16,"H",IF(I13&lt;=4,"L","A")),IF(I13&lt;=15,"L","A"))),IF(OR(G13="SE",G13="CE"),IF(J13&gt;=4,IF(I13&gt;=6,"H","A"),IF(J13&gt;=2,IF(I13&gt;=20,"H",IF(I13&lt;=5,"L","A")),IF(I13&lt;=19,"L","A"))),IF(OR(G13="ALI",G13="AIE"),IF(J13&gt;=6,IF(I13&gt;=20,"H","A"),IF(J13&gt;=2,IF(I13&gt;=51,"H",IF(I13&lt;=19,"L","A")),IF(I13&lt;=50,"L","A")))))))</f>
        <v>H</v>
      </c>
      <c r="M13" s="72" t="str">
        <f t="shared" ref="M13:M14" si="14">IF(L13="L","Baixa",IF(L13="A","Média",IF(L13="","","Alta")))</f>
        <v>Alta</v>
      </c>
      <c r="N13" s="70">
        <f t="shared" ref="N13:N14" si="15">IF(ISBLANK(G13),"",IF(G13="ALI",IF(L13="L",7,IF(L13="A",10,15)),IF(G13="AIE",IF(L13="L",5,IF(L13="A",7,10)),IF(G13="SE",IF(L13="L",4,IF(L13="A",5,7)),IF(OR(G13="EE",G13="CE"),IF(L13="L",3,IF(L13="A",4,6)))))))</f>
        <v>6</v>
      </c>
      <c r="O13" s="73">
        <f>IF(H13="I",N13*Contagem!$U$11,IF(H13="E",N13*Contagem!$U$13,IF(H13="A",N13*Contagem!$U$12,IF(H13="T",N13*Contagem!$U$14,""))))</f>
        <v>6</v>
      </c>
      <c r="P13" s="93" t="s">
        <v>89</v>
      </c>
      <c r="Q13" s="84"/>
      <c r="R13" s="84"/>
      <c r="S13" s="84"/>
      <c r="T13" s="84"/>
    </row>
    <row r="14" spans="1:20" s="66" customFormat="1" ht="13.5" customHeight="1" x14ac:dyDescent="0.25">
      <c r="A14" s="123" t="s">
        <v>87</v>
      </c>
      <c r="B14" s="124"/>
      <c r="C14" s="124"/>
      <c r="D14" s="124"/>
      <c r="E14" s="124"/>
      <c r="F14" s="125"/>
      <c r="G14" s="68" t="s">
        <v>39</v>
      </c>
      <c r="H14" s="68" t="s">
        <v>74</v>
      </c>
      <c r="I14" s="68">
        <v>14</v>
      </c>
      <c r="J14" s="68">
        <v>4</v>
      </c>
      <c r="K14" s="70" t="str">
        <f t="shared" si="12"/>
        <v>EEH</v>
      </c>
      <c r="L14" s="71" t="str">
        <f t="shared" si="13"/>
        <v>H</v>
      </c>
      <c r="M14" s="72" t="str">
        <f t="shared" si="14"/>
        <v>Alta</v>
      </c>
      <c r="N14" s="70">
        <f t="shared" si="15"/>
        <v>6</v>
      </c>
      <c r="O14" s="73">
        <f>IF(H14="I",N14*Contagem!$U$11,IF(H14="E",N14*Contagem!$U$13,IF(H14="A",N14*Contagem!$U$12,IF(H14="T",N14*Contagem!$U$14,""))))</f>
        <v>6</v>
      </c>
      <c r="P14" s="93" t="s">
        <v>89</v>
      </c>
      <c r="Q14" s="84"/>
      <c r="R14" s="84"/>
      <c r="S14" s="84"/>
      <c r="T14" s="84"/>
    </row>
    <row r="15" spans="1:20" s="66" customFormat="1" ht="13.5" customHeight="1" x14ac:dyDescent="0.25">
      <c r="A15" s="123" t="s">
        <v>75</v>
      </c>
      <c r="B15" s="124"/>
      <c r="C15" s="124"/>
      <c r="D15" s="124"/>
      <c r="E15" s="124"/>
      <c r="F15" s="125"/>
      <c r="G15" s="68" t="s">
        <v>39</v>
      </c>
      <c r="H15" s="68" t="s">
        <v>74</v>
      </c>
      <c r="I15" s="68">
        <v>3</v>
      </c>
      <c r="J15" s="68">
        <v>1</v>
      </c>
      <c r="K15" s="70" t="str">
        <f t="shared" ref="K15:K17" si="16">CONCATENATE(G15,L15)</f>
        <v>EEL</v>
      </c>
      <c r="L15" s="71" t="str">
        <f t="shared" ref="L15:L17" si="17">IF(OR(ISBLANK(I15),ISBLANK(J15)),IF(OR(G15="ALI",G15="AIE"),"L",IF(ISBLANK(G15),"","A")),IF(G15="EE",IF(J15&gt;=3,IF(I15&gt;=5,"H","A"),IF(J15&gt;=2,IF(I15&gt;=16,"H",IF(I15&lt;=4,"L","A")),IF(I15&lt;=15,"L","A"))),IF(OR(G15="SE",G15="CE"),IF(J15&gt;=4,IF(I15&gt;=6,"H","A"),IF(J15&gt;=2,IF(I15&gt;=20,"H",IF(I15&lt;=5,"L","A")),IF(I15&lt;=19,"L","A"))),IF(OR(G15="ALI",G15="AIE"),IF(J15&gt;=6,IF(I15&gt;=20,"H","A"),IF(J15&gt;=2,IF(I15&gt;=51,"H",IF(I15&lt;=19,"L","A")),IF(I15&lt;=50,"L","A")))))))</f>
        <v>L</v>
      </c>
      <c r="M15" s="72" t="str">
        <f t="shared" ref="M15:M17" si="18">IF(L15="L","Baixa",IF(L15="A","Média",IF(L15="","","Alta")))</f>
        <v>Baixa</v>
      </c>
      <c r="N15" s="70">
        <f t="shared" ref="N15:N17" si="19">IF(ISBLANK(G15),"",IF(G15="ALI",IF(L15="L",7,IF(L15="A",10,15)),IF(G15="AIE",IF(L15="L",5,IF(L15="A",7,10)),IF(G15="SE",IF(L15="L",4,IF(L15="A",5,7)),IF(OR(G15="EE",G15="CE"),IF(L15="L",3,IF(L15="A",4,6)))))))</f>
        <v>3</v>
      </c>
      <c r="O15" s="73">
        <f>IF(H15="I",N15*Contagem!$U$11,IF(H15="E",N15*Contagem!$U$13,IF(H15="A",N15*Contagem!$U$12,IF(H15="T",N15*Contagem!$U$14,""))))</f>
        <v>3</v>
      </c>
      <c r="P15" s="86"/>
      <c r="Q15" s="84"/>
      <c r="R15" s="84"/>
      <c r="S15" s="84"/>
      <c r="T15" s="84"/>
    </row>
    <row r="16" spans="1:20" s="66" customFormat="1" ht="13.5" customHeight="1" x14ac:dyDescent="0.25">
      <c r="A16" s="123" t="s">
        <v>78</v>
      </c>
      <c r="B16" s="124"/>
      <c r="C16" s="124"/>
      <c r="D16" s="124"/>
      <c r="E16" s="124"/>
      <c r="F16" s="125"/>
      <c r="G16" s="68" t="s">
        <v>38</v>
      </c>
      <c r="H16" s="68" t="s">
        <v>74</v>
      </c>
      <c r="I16" s="68">
        <v>14</v>
      </c>
      <c r="J16" s="68">
        <v>4</v>
      </c>
      <c r="K16" s="70" t="str">
        <f t="shared" si="16"/>
        <v>CEH</v>
      </c>
      <c r="L16" s="71" t="str">
        <f t="shared" si="17"/>
        <v>H</v>
      </c>
      <c r="M16" s="72" t="str">
        <f t="shared" si="18"/>
        <v>Alta</v>
      </c>
      <c r="N16" s="70">
        <f t="shared" si="19"/>
        <v>6</v>
      </c>
      <c r="O16" s="73">
        <f>IF(H16="I",N16*Contagem!$U$11,IF(H16="E",N16*Contagem!$U$13,IF(H16="A",N16*Contagem!$U$12,IF(H16="T",N16*Contagem!$U$14,""))))</f>
        <v>6</v>
      </c>
      <c r="P16" s="93" t="s">
        <v>89</v>
      </c>
      <c r="Q16" s="91"/>
      <c r="R16" s="91"/>
      <c r="S16" s="91"/>
      <c r="T16" s="91"/>
    </row>
    <row r="17" spans="1:20" s="66" customFormat="1" ht="13.5" customHeight="1" x14ac:dyDescent="0.25">
      <c r="A17" s="123" t="s">
        <v>88</v>
      </c>
      <c r="B17" s="124"/>
      <c r="C17" s="124"/>
      <c r="D17" s="124"/>
      <c r="E17" s="124"/>
      <c r="F17" s="125"/>
      <c r="G17" s="68" t="s">
        <v>38</v>
      </c>
      <c r="H17" s="68" t="s">
        <v>74</v>
      </c>
      <c r="I17" s="68">
        <v>3</v>
      </c>
      <c r="J17" s="68">
        <v>1</v>
      </c>
      <c r="K17" s="70" t="str">
        <f t="shared" si="16"/>
        <v>CEL</v>
      </c>
      <c r="L17" s="71" t="str">
        <f t="shared" si="17"/>
        <v>L</v>
      </c>
      <c r="M17" s="72" t="str">
        <f t="shared" si="18"/>
        <v>Baixa</v>
      </c>
      <c r="N17" s="70">
        <f t="shared" si="19"/>
        <v>3</v>
      </c>
      <c r="O17" s="73">
        <f>IF(H17="I",N17*Contagem!$U$11,IF(H17="E",N17*Contagem!$U$13,IF(H17="A",N17*Contagem!$U$12,IF(H17="T",N17*Contagem!$U$14,""))))</f>
        <v>3</v>
      </c>
      <c r="P17" s="101"/>
      <c r="Q17" s="101"/>
      <c r="R17" s="101"/>
      <c r="S17" s="101"/>
      <c r="T17" s="101"/>
    </row>
    <row r="18" spans="1:20" s="66" customFormat="1" ht="13.5" customHeight="1" x14ac:dyDescent="0.25">
      <c r="A18" s="123" t="s">
        <v>113</v>
      </c>
      <c r="B18" s="124"/>
      <c r="C18" s="124"/>
      <c r="D18" s="124"/>
      <c r="E18" s="124"/>
      <c r="F18" s="125"/>
      <c r="G18" s="68" t="s">
        <v>39</v>
      </c>
      <c r="H18" s="68" t="s">
        <v>74</v>
      </c>
      <c r="I18" s="68">
        <v>3</v>
      </c>
      <c r="J18" s="68">
        <v>1</v>
      </c>
      <c r="K18" s="70" t="str">
        <f t="shared" ref="K18" si="20">CONCATENATE(G18,L18)</f>
        <v>EEL</v>
      </c>
      <c r="L18" s="71" t="str">
        <f t="shared" ref="L18" si="21">IF(OR(ISBLANK(I18),ISBLANK(J18)),IF(OR(G18="ALI",G18="AIE"),"L",IF(ISBLANK(G18),"","A")),IF(G18="EE",IF(J18&gt;=3,IF(I18&gt;=5,"H","A"),IF(J18&gt;=2,IF(I18&gt;=16,"H",IF(I18&lt;=4,"L","A")),IF(I18&lt;=15,"L","A"))),IF(OR(G18="SE",G18="CE"),IF(J18&gt;=4,IF(I18&gt;=6,"H","A"),IF(J18&gt;=2,IF(I18&gt;=20,"H",IF(I18&lt;=5,"L","A")),IF(I18&lt;=19,"L","A"))),IF(OR(G18="ALI",G18="AIE"),IF(J18&gt;=6,IF(I18&gt;=20,"H","A"),IF(J18&gt;=2,IF(I18&gt;=51,"H",IF(I18&lt;=19,"L","A")),IF(I18&lt;=50,"L","A")))))))</f>
        <v>L</v>
      </c>
      <c r="M18" s="72" t="str">
        <f t="shared" ref="M18" si="22">IF(L18="L","Baixa",IF(L18="A","Média",IF(L18="","","Alta")))</f>
        <v>Baixa</v>
      </c>
      <c r="N18" s="70">
        <f t="shared" ref="N18" si="23">IF(ISBLANK(G18),"",IF(G18="ALI",IF(L18="L",7,IF(L18="A",10,15)),IF(G18="AIE",IF(L18="L",5,IF(L18="A",7,10)),IF(G18="SE",IF(L18="L",4,IF(L18="A",5,7)),IF(OR(G18="EE",G18="CE"),IF(L18="L",3,IF(L18="A",4,6)))))))</f>
        <v>3</v>
      </c>
      <c r="O18" s="73">
        <f>IF(H18="I",N18*Contagem!$U$11,IF(H18="E",N18*Contagem!$U$13,IF(H18="A",N18*Contagem!$U$12,IF(H18="T",N18*Contagem!$U$14,""))))</f>
        <v>3</v>
      </c>
      <c r="P18" s="84"/>
      <c r="Q18" s="84"/>
      <c r="R18" s="84"/>
      <c r="S18" s="84"/>
      <c r="T18" s="84"/>
    </row>
    <row r="19" spans="1:20" s="66" customFormat="1" ht="13.5" customHeight="1" x14ac:dyDescent="0.25">
      <c r="A19" s="129"/>
      <c r="B19" s="130"/>
      <c r="C19" s="130"/>
      <c r="D19" s="130"/>
      <c r="E19" s="130"/>
      <c r="F19" s="131"/>
      <c r="G19" s="68"/>
      <c r="H19" s="68"/>
      <c r="I19" s="68"/>
      <c r="J19" s="68"/>
      <c r="K19" s="70" t="str">
        <f t="shared" ref="K19:K27" si="24">CONCATENATE(G19,L19)</f>
        <v/>
      </c>
      <c r="L19" s="71" t="str">
        <f t="shared" ref="L19:L27" si="25">IF(OR(ISBLANK(I19),ISBLANK(J19)),IF(OR(G19="ALI",G19="AIE"),"L",IF(ISBLANK(G19),"","A")),IF(G19="EE",IF(J19&gt;=3,IF(I19&gt;=5,"H","A"),IF(J19&gt;=2,IF(I19&gt;=16,"H",IF(I19&lt;=4,"L","A")),IF(I19&lt;=15,"L","A"))),IF(OR(G19="SE",G19="CE"),IF(J19&gt;=4,IF(I19&gt;=6,"H","A"),IF(J19&gt;=2,IF(I19&gt;=20,"H",IF(I19&lt;=5,"L","A")),IF(I19&lt;=19,"L","A"))),IF(OR(G19="ALI",G19="AIE"),IF(J19&gt;=6,IF(I19&gt;=20,"H","A"),IF(J19&gt;=2,IF(I19&gt;=51,"H",IF(I19&lt;=19,"L","A")),IF(I19&lt;=50,"L","A")))))))</f>
        <v/>
      </c>
      <c r="M19" s="72" t="str">
        <f t="shared" ref="M19:M27" si="26">IF(L19="L","Baixa",IF(L19="A","Média",IF(L19="","","Alta")))</f>
        <v/>
      </c>
      <c r="N19" s="70" t="str">
        <f t="shared" ref="N19:N27" si="27">IF(ISBLANK(G19),"",IF(G19="ALI",IF(L19="L",7,IF(L19="A",10,15)),IF(G19="AIE",IF(L19="L",5,IF(L19="A",7,10)),IF(G19="SE",IF(L19="L",4,IF(L19="A",5,7)),IF(OR(G19="EE",G19="CE"),IF(L19="L",3,IF(L19="A",4,6)))))))</f>
        <v/>
      </c>
      <c r="O19" s="73" t="str">
        <f>IF(H19="I",N19*Contagem!$U$11,IF(H19="E",N19*Contagem!$U$13,IF(H19="A",N19*Contagem!$U$12,IF(H19="T",N19*Contagem!$U$14,""))))</f>
        <v/>
      </c>
      <c r="P19" s="101"/>
      <c r="Q19" s="101"/>
      <c r="R19" s="101"/>
      <c r="S19" s="101"/>
      <c r="T19" s="101"/>
    </row>
    <row r="20" spans="1:20" s="66" customFormat="1" ht="13.5" customHeight="1" x14ac:dyDescent="0.25">
      <c r="A20" s="129" t="s">
        <v>114</v>
      </c>
      <c r="B20" s="130"/>
      <c r="C20" s="130"/>
      <c r="D20" s="130"/>
      <c r="E20" s="130"/>
      <c r="F20" s="131"/>
      <c r="G20" s="68"/>
      <c r="H20" s="68"/>
      <c r="I20" s="68"/>
      <c r="J20" s="68"/>
      <c r="K20" s="70" t="str">
        <f t="shared" si="24"/>
        <v/>
      </c>
      <c r="L20" s="71" t="str">
        <f t="shared" si="25"/>
        <v/>
      </c>
      <c r="M20" s="72" t="str">
        <f t="shared" si="26"/>
        <v/>
      </c>
      <c r="N20" s="70" t="str">
        <f t="shared" si="27"/>
        <v/>
      </c>
      <c r="O20" s="73" t="str">
        <f>IF(H20="I",N20*Contagem!$U$11,IF(H20="E",N20*Contagem!$U$13,IF(H20="A",N20*Contagem!$U$12,IF(H20="T",N20*Contagem!$U$14,""))))</f>
        <v/>
      </c>
      <c r="P20" s="101"/>
      <c r="Q20" s="101"/>
      <c r="R20" s="101"/>
      <c r="S20" s="101"/>
      <c r="T20" s="101"/>
    </row>
    <row r="21" spans="1:20" s="66" customFormat="1" ht="13.5" customHeight="1" x14ac:dyDescent="0.25">
      <c r="A21" s="147" t="s">
        <v>115</v>
      </c>
      <c r="B21" s="148"/>
      <c r="C21" s="148"/>
      <c r="D21" s="148"/>
      <c r="E21" s="148"/>
      <c r="F21" s="149"/>
      <c r="G21" s="68" t="s">
        <v>39</v>
      </c>
      <c r="H21" s="68" t="s">
        <v>116</v>
      </c>
      <c r="I21" s="68">
        <v>17</v>
      </c>
      <c r="J21" s="68">
        <v>4</v>
      </c>
      <c r="K21" s="70" t="str">
        <f t="shared" ref="K21" si="28">CONCATENATE(G21,L21)</f>
        <v>EEH</v>
      </c>
      <c r="L21" s="71" t="str">
        <f t="shared" ref="L21" si="29">IF(OR(ISBLANK(I21),ISBLANK(J21)),IF(OR(G21="ALI",G21="AIE"),"L",IF(ISBLANK(G21),"","A")),IF(G21="EE",IF(J21&gt;=3,IF(I21&gt;=5,"H","A"),IF(J21&gt;=2,IF(I21&gt;=16,"H",IF(I21&lt;=4,"L","A")),IF(I21&lt;=15,"L","A"))),IF(OR(G21="SE",G21="CE"),IF(J21&gt;=4,IF(I21&gt;=6,"H","A"),IF(J21&gt;=2,IF(I21&gt;=20,"H",IF(I21&lt;=5,"L","A")),IF(I21&lt;=19,"L","A"))),IF(OR(G21="ALI",G21="AIE"),IF(J21&gt;=6,IF(I21&gt;=20,"H","A"),IF(J21&gt;=2,IF(I21&gt;=51,"H",IF(I21&lt;=19,"L","A")),IF(I21&lt;=50,"L","A")))))))</f>
        <v>H</v>
      </c>
      <c r="M21" s="72" t="str">
        <f t="shared" ref="M21" si="30">IF(L21="L","Baixa",IF(L21="A","Média",IF(L21="","","Alta")))</f>
        <v>Alta</v>
      </c>
      <c r="N21" s="70">
        <f t="shared" ref="N21" si="31">IF(ISBLANK(G21),"",IF(G21="ALI",IF(L21="L",7,IF(L21="A",10,15)),IF(G21="AIE",IF(L21="L",5,IF(L21="A",7,10)),IF(G21="SE",IF(L21="L",4,IF(L21="A",5,7)),IF(OR(G21="EE",G21="CE"),IF(L21="L",3,IF(L21="A",4,6)))))))</f>
        <v>6</v>
      </c>
      <c r="O21" s="73">
        <f>IF(H21="I",N21*Contagem!$U$11,IF(H21="E",N21*Contagem!$U$13,IF(H21="A",N21*Contagem!$U$12,IF(H21="T",N21*Contagem!$U$14,""))))</f>
        <v>3</v>
      </c>
      <c r="P21" s="103" t="s">
        <v>117</v>
      </c>
      <c r="Q21" s="103"/>
      <c r="R21" s="103"/>
      <c r="S21" s="103"/>
      <c r="T21" s="103"/>
    </row>
    <row r="22" spans="1:20" s="66" customFormat="1" ht="13.5" customHeight="1" x14ac:dyDescent="0.25">
      <c r="A22" s="147" t="s">
        <v>128</v>
      </c>
      <c r="B22" s="148"/>
      <c r="C22" s="148"/>
      <c r="D22" s="148"/>
      <c r="E22" s="148"/>
      <c r="F22" s="149"/>
      <c r="G22" s="68" t="s">
        <v>38</v>
      </c>
      <c r="H22" s="68" t="s">
        <v>74</v>
      </c>
      <c r="I22" s="68">
        <v>3</v>
      </c>
      <c r="J22" s="68">
        <v>1</v>
      </c>
      <c r="K22" s="70" t="str">
        <f t="shared" si="24"/>
        <v>CEL</v>
      </c>
      <c r="L22" s="71" t="str">
        <f t="shared" si="25"/>
        <v>L</v>
      </c>
      <c r="M22" s="72" t="str">
        <f t="shared" si="26"/>
        <v>Baixa</v>
      </c>
      <c r="N22" s="70">
        <f t="shared" si="27"/>
        <v>3</v>
      </c>
      <c r="O22" s="73">
        <f>IF(H22="I",N22*Contagem!$U$11,IF(H22="E",N22*Contagem!$U$13,IF(H22="A",N22*Contagem!$U$12,IF(H22="T",N22*Contagem!$U$14,""))))</f>
        <v>3</v>
      </c>
      <c r="P22" s="101" t="s">
        <v>111</v>
      </c>
      <c r="Q22" s="101"/>
      <c r="R22" s="101"/>
      <c r="S22" s="101"/>
      <c r="T22" s="101"/>
    </row>
    <row r="23" spans="1:20" s="66" customFormat="1" ht="13.5" customHeight="1" x14ac:dyDescent="0.25">
      <c r="A23" s="123"/>
      <c r="B23" s="124"/>
      <c r="C23" s="124"/>
      <c r="D23" s="124"/>
      <c r="E23" s="124"/>
      <c r="F23" s="125"/>
      <c r="G23" s="68"/>
      <c r="H23" s="68"/>
      <c r="I23" s="68"/>
      <c r="J23" s="68"/>
      <c r="K23" s="70" t="str">
        <f t="shared" si="24"/>
        <v/>
      </c>
      <c r="L23" s="71" t="str">
        <f t="shared" si="25"/>
        <v/>
      </c>
      <c r="M23" s="72" t="str">
        <f t="shared" si="26"/>
        <v/>
      </c>
      <c r="N23" s="70" t="str">
        <f t="shared" si="27"/>
        <v/>
      </c>
      <c r="O23" s="73" t="str">
        <f>IF(H23="I",N23*[1]Contagem!$U$11,IF(H23="E",N23*[1]Contagem!$U$13,IF(H23="A",N23*[1]Contagem!$U$12,IF(H23="T",N23*[1]Contagem!$U$14,""))))</f>
        <v/>
      </c>
      <c r="P23" s="101"/>
      <c r="Q23" s="101"/>
      <c r="R23" s="101"/>
      <c r="S23" s="101"/>
      <c r="T23" s="101"/>
    </row>
    <row r="24" spans="1:20" s="66" customFormat="1" ht="13.5" customHeight="1" x14ac:dyDescent="0.25">
      <c r="A24" s="129" t="s">
        <v>118</v>
      </c>
      <c r="B24" s="130"/>
      <c r="C24" s="130"/>
      <c r="D24" s="130"/>
      <c r="E24" s="130"/>
      <c r="F24" s="131"/>
      <c r="G24" s="68"/>
      <c r="H24" s="68"/>
      <c r="I24" s="68"/>
      <c r="J24" s="68"/>
      <c r="K24" s="70" t="str">
        <f t="shared" si="24"/>
        <v/>
      </c>
      <c r="L24" s="71" t="str">
        <f t="shared" si="25"/>
        <v/>
      </c>
      <c r="M24" s="72" t="str">
        <f t="shared" si="26"/>
        <v/>
      </c>
      <c r="N24" s="70" t="str">
        <f t="shared" si="27"/>
        <v/>
      </c>
      <c r="O24" s="73" t="str">
        <f>IF(H24="I",N24*[1]Contagem!$U$11,IF(H24="E",N24*[1]Contagem!$U$13,IF(H24="A",N24*[1]Contagem!$U$12,IF(H24="T",N24*[1]Contagem!$U$14,""))))</f>
        <v/>
      </c>
      <c r="P24" s="101"/>
      <c r="Q24" s="101"/>
      <c r="R24" s="101"/>
      <c r="S24" s="101"/>
      <c r="T24" s="101"/>
    </row>
    <row r="25" spans="1:20" s="66" customFormat="1" ht="13.5" customHeight="1" x14ac:dyDescent="0.25">
      <c r="A25" s="123" t="s">
        <v>119</v>
      </c>
      <c r="B25" s="124"/>
      <c r="C25" s="124"/>
      <c r="D25" s="124"/>
      <c r="E25" s="124"/>
      <c r="F25" s="125"/>
      <c r="G25" s="68" t="s">
        <v>39</v>
      </c>
      <c r="H25" s="68" t="s">
        <v>74</v>
      </c>
      <c r="I25" s="68">
        <v>3</v>
      </c>
      <c r="J25" s="68">
        <v>2</v>
      </c>
      <c r="K25" s="70" t="str">
        <f t="shared" si="24"/>
        <v>EEL</v>
      </c>
      <c r="L25" s="71" t="str">
        <f t="shared" si="25"/>
        <v>L</v>
      </c>
      <c r="M25" s="72" t="str">
        <f t="shared" si="26"/>
        <v>Baixa</v>
      </c>
      <c r="N25" s="70">
        <f t="shared" si="27"/>
        <v>3</v>
      </c>
      <c r="O25" s="73">
        <f>IF(H25="I",N25*[1]Contagem!$U$11,IF(H25="E",N25*[1]Contagem!$U$13,IF(H25="A",N25*[1]Contagem!$U$12,IF(H25="T",N25*[1]Contagem!$U$14,""))))</f>
        <v>3</v>
      </c>
      <c r="P25" s="101" t="s">
        <v>129</v>
      </c>
      <c r="Q25" s="101"/>
      <c r="R25" s="101"/>
      <c r="S25" s="101"/>
      <c r="T25" s="101"/>
    </row>
    <row r="26" spans="1:20" s="66" customFormat="1" ht="13.5" customHeight="1" x14ac:dyDescent="0.25">
      <c r="A26" s="129"/>
      <c r="B26" s="130"/>
      <c r="C26" s="130"/>
      <c r="D26" s="130"/>
      <c r="E26" s="130"/>
      <c r="F26" s="131"/>
      <c r="G26" s="68"/>
      <c r="H26" s="68"/>
      <c r="I26" s="68"/>
      <c r="J26" s="68"/>
      <c r="K26" s="70" t="str">
        <f t="shared" si="24"/>
        <v/>
      </c>
      <c r="L26" s="71" t="str">
        <f t="shared" si="25"/>
        <v/>
      </c>
      <c r="M26" s="72" t="str">
        <f t="shared" si="26"/>
        <v/>
      </c>
      <c r="N26" s="70" t="str">
        <f t="shared" si="27"/>
        <v/>
      </c>
      <c r="O26" s="73" t="str">
        <f>IF(H26="I",N26*Contagem!$U$11,IF(H26="E",N26*Contagem!$U$13,IF(H26="A",N26*Contagem!$U$12,IF(H26="T",N26*Contagem!$U$14,""))))</f>
        <v/>
      </c>
      <c r="P26" s="83"/>
      <c r="Q26" s="80"/>
      <c r="R26" s="80"/>
      <c r="S26" s="80"/>
      <c r="T26" s="80"/>
    </row>
    <row r="27" spans="1:20" s="66" customFormat="1" ht="13.5" customHeight="1" x14ac:dyDescent="0.25">
      <c r="A27" s="129" t="s">
        <v>90</v>
      </c>
      <c r="B27" s="130"/>
      <c r="C27" s="130"/>
      <c r="D27" s="130"/>
      <c r="E27" s="130"/>
      <c r="F27" s="131"/>
      <c r="G27" s="68"/>
      <c r="H27" s="68"/>
      <c r="I27" s="68"/>
      <c r="J27" s="68"/>
      <c r="K27" s="70" t="str">
        <f t="shared" si="24"/>
        <v/>
      </c>
      <c r="L27" s="71" t="str">
        <f t="shared" si="25"/>
        <v/>
      </c>
      <c r="M27" s="72" t="str">
        <f t="shared" si="26"/>
        <v/>
      </c>
      <c r="N27" s="70" t="str">
        <f t="shared" si="27"/>
        <v/>
      </c>
      <c r="O27" s="73" t="str">
        <f>IF(H27="I",N27*Contagem!$U$11,IF(H27="E",N27*Contagem!$U$13,IF(H27="A",N27*Contagem!$U$12,IF(H27="T",N27*Contagem!$U$14,""))))</f>
        <v/>
      </c>
      <c r="P27" s="83"/>
      <c r="Q27" s="69"/>
      <c r="R27" s="69"/>
      <c r="S27" s="69"/>
      <c r="T27" s="69"/>
    </row>
    <row r="28" spans="1:20" s="77" customFormat="1" ht="13.5" customHeight="1" x14ac:dyDescent="0.25">
      <c r="A28" s="123" t="s">
        <v>84</v>
      </c>
      <c r="B28" s="124"/>
      <c r="C28" s="124"/>
      <c r="D28" s="124"/>
      <c r="E28" s="124"/>
      <c r="F28" s="125"/>
      <c r="G28" s="68" t="s">
        <v>38</v>
      </c>
      <c r="H28" s="68" t="s">
        <v>74</v>
      </c>
      <c r="I28" s="68">
        <v>7</v>
      </c>
      <c r="J28" s="68">
        <v>4</v>
      </c>
      <c r="K28" s="70" t="str">
        <f t="shared" ref="K28:K32" si="32">CONCATENATE(G28,L28)</f>
        <v>CEH</v>
      </c>
      <c r="L28" s="71" t="str">
        <f t="shared" ref="L28:L32" si="33">IF(OR(ISBLANK(I28),ISBLANK(J28)),IF(OR(G28="ALI",G28="AIE"),"L",IF(ISBLANK(G28),"","A")),IF(G28="EE",IF(J28&gt;=3,IF(I28&gt;=5,"H","A"),IF(J28&gt;=2,IF(I28&gt;=16,"H",IF(I28&lt;=4,"L","A")),IF(I28&lt;=15,"L","A"))),IF(OR(G28="SE",G28="CE"),IF(J28&gt;=4,IF(I28&gt;=6,"H","A"),IF(J28&gt;=2,IF(I28&gt;=20,"H",IF(I28&lt;=5,"L","A")),IF(I28&lt;=19,"L","A"))),IF(OR(G28="ALI",G28="AIE"),IF(J28&gt;=6,IF(I28&gt;=20,"H","A"),IF(J28&gt;=2,IF(I28&gt;=51,"H",IF(I28&lt;=19,"L","A")),IF(I28&lt;=50,"L","A")))))))</f>
        <v>H</v>
      </c>
      <c r="M28" s="72" t="str">
        <f t="shared" ref="M28:M32" si="34">IF(L28="L","Baixa",IF(L28="A","Média",IF(L28="","","Alta")))</f>
        <v>Alta</v>
      </c>
      <c r="N28" s="70">
        <f t="shared" ref="N28:N32" si="35">IF(ISBLANK(G28),"",IF(G28="ALI",IF(L28="L",7,IF(L28="A",10,15)),IF(G28="AIE",IF(L28="L",5,IF(L28="A",7,10)),IF(G28="SE",IF(L28="L",4,IF(L28="A",5,7)),IF(OR(G28="EE",G28="CE"),IF(L28="L",3,IF(L28="A",4,6)))))))</f>
        <v>6</v>
      </c>
      <c r="O28" s="73">
        <f>IF(H28="I",N28*Contagem!$U$11,IF(H28="E",N28*Contagem!$U$13,IF(H28="A",N28*Contagem!$U$12,IF(H28="T",N28*Contagem!$U$14,""))))</f>
        <v>6</v>
      </c>
      <c r="P28" s="89" t="s">
        <v>130</v>
      </c>
      <c r="Q28" s="76"/>
      <c r="R28" s="76"/>
      <c r="S28" s="76"/>
      <c r="T28" s="76"/>
    </row>
    <row r="29" spans="1:20" s="77" customFormat="1" ht="13.5" customHeight="1" x14ac:dyDescent="0.25">
      <c r="A29" s="123" t="s">
        <v>78</v>
      </c>
      <c r="B29" s="124"/>
      <c r="C29" s="124"/>
      <c r="D29" s="124"/>
      <c r="E29" s="124"/>
      <c r="F29" s="125"/>
      <c r="G29" s="68" t="s">
        <v>40</v>
      </c>
      <c r="H29" s="68" t="s">
        <v>74</v>
      </c>
      <c r="I29" s="68">
        <v>14</v>
      </c>
      <c r="J29" s="68">
        <v>4</v>
      </c>
      <c r="K29" s="70" t="str">
        <f t="shared" si="32"/>
        <v>SEH</v>
      </c>
      <c r="L29" s="71" t="str">
        <f t="shared" si="33"/>
        <v>H</v>
      </c>
      <c r="M29" s="72" t="str">
        <f t="shared" si="34"/>
        <v>Alta</v>
      </c>
      <c r="N29" s="70">
        <f t="shared" si="35"/>
        <v>7</v>
      </c>
      <c r="O29" s="73">
        <f>IF(H29="I",N29*Contagem!$U$11,IF(H29="E",N29*Contagem!$U$13,IF(H29="A",N29*Contagem!$U$12,IF(H29="T",N29*Contagem!$U$14,""))))</f>
        <v>7</v>
      </c>
      <c r="P29" s="103" t="s">
        <v>130</v>
      </c>
      <c r="Q29" s="76"/>
      <c r="R29" s="76"/>
      <c r="S29" s="76"/>
      <c r="T29" s="76"/>
    </row>
    <row r="30" spans="1:20" s="77" customFormat="1" ht="13.5" customHeight="1" x14ac:dyDescent="0.25">
      <c r="A30" s="88"/>
      <c r="B30" s="89"/>
      <c r="C30" s="89"/>
      <c r="D30" s="89"/>
      <c r="E30" s="89"/>
      <c r="F30" s="90"/>
      <c r="G30" s="68"/>
      <c r="H30" s="68"/>
      <c r="I30" s="68"/>
      <c r="J30" s="68"/>
      <c r="K30" s="70" t="str">
        <f t="shared" si="32"/>
        <v/>
      </c>
      <c r="L30" s="71" t="str">
        <f t="shared" si="33"/>
        <v/>
      </c>
      <c r="M30" s="72" t="str">
        <f t="shared" si="34"/>
        <v/>
      </c>
      <c r="N30" s="70" t="str">
        <f t="shared" si="35"/>
        <v/>
      </c>
      <c r="O30" s="73" t="str">
        <f>IF(H30="I",N30*Contagem!$U$11,IF(H30="E",N30*Contagem!$U$13,IF(H30="A",N30*Contagem!$U$12,IF(H30="T",N30*Contagem!$U$14,""))))</f>
        <v/>
      </c>
      <c r="P30" s="89"/>
      <c r="Q30" s="76"/>
      <c r="R30" s="76"/>
      <c r="S30" s="76"/>
      <c r="T30" s="76"/>
    </row>
    <row r="31" spans="1:20" s="77" customFormat="1" ht="13.5" customHeight="1" x14ac:dyDescent="0.25">
      <c r="A31" s="129" t="s">
        <v>91</v>
      </c>
      <c r="B31" s="130"/>
      <c r="C31" s="130"/>
      <c r="D31" s="130"/>
      <c r="E31" s="130"/>
      <c r="F31" s="131"/>
      <c r="G31" s="68"/>
      <c r="H31" s="68"/>
      <c r="I31" s="68"/>
      <c r="J31" s="68"/>
      <c r="K31" s="70" t="str">
        <f t="shared" si="32"/>
        <v/>
      </c>
      <c r="L31" s="71" t="str">
        <f t="shared" si="33"/>
        <v/>
      </c>
      <c r="M31" s="72" t="str">
        <f t="shared" si="34"/>
        <v/>
      </c>
      <c r="N31" s="70" t="str">
        <f t="shared" si="35"/>
        <v/>
      </c>
      <c r="O31" s="73" t="str">
        <f>IF(H31="I",N31*Contagem!$U$11,IF(H31="E",N31*Contagem!$U$13,IF(H31="A",N31*Contagem!$U$12,IF(H31="T",N31*Contagem!$U$14,""))))</f>
        <v/>
      </c>
      <c r="P31" s="89"/>
      <c r="Q31" s="76"/>
      <c r="R31" s="76"/>
      <c r="S31" s="76"/>
      <c r="T31" s="76"/>
    </row>
    <row r="32" spans="1:20" s="66" customFormat="1" ht="13.5" customHeight="1" x14ac:dyDescent="0.25">
      <c r="A32" s="123" t="s">
        <v>84</v>
      </c>
      <c r="B32" s="124"/>
      <c r="C32" s="124"/>
      <c r="D32" s="124"/>
      <c r="E32" s="124"/>
      <c r="F32" s="125"/>
      <c r="G32" s="68" t="s">
        <v>40</v>
      </c>
      <c r="H32" s="68" t="s">
        <v>74</v>
      </c>
      <c r="I32" s="68">
        <v>51</v>
      </c>
      <c r="J32" s="68">
        <v>5</v>
      </c>
      <c r="K32" s="70" t="str">
        <f t="shared" si="32"/>
        <v>SEH</v>
      </c>
      <c r="L32" s="71" t="str">
        <f t="shared" si="33"/>
        <v>H</v>
      </c>
      <c r="M32" s="72" t="str">
        <f t="shared" si="34"/>
        <v>Alta</v>
      </c>
      <c r="N32" s="70">
        <f t="shared" si="35"/>
        <v>7</v>
      </c>
      <c r="O32" s="73">
        <f>IF(H32="I",N32*Contagem!$U$11,IF(H32="E",N32*Contagem!$U$13,IF(H32="A",N32*Contagem!$U$12,IF(H32="T",N32*Contagem!$U$14,""))))</f>
        <v>7</v>
      </c>
      <c r="P32" s="89" t="s">
        <v>94</v>
      </c>
      <c r="Q32" s="87"/>
      <c r="R32" s="87"/>
      <c r="S32" s="87"/>
      <c r="T32" s="87"/>
    </row>
    <row r="33" spans="1:20" s="66" customFormat="1" ht="13.5" customHeight="1" x14ac:dyDescent="0.25">
      <c r="A33" s="123" t="s">
        <v>92</v>
      </c>
      <c r="B33" s="124"/>
      <c r="C33" s="124"/>
      <c r="D33" s="124"/>
      <c r="E33" s="124"/>
      <c r="F33" s="125"/>
      <c r="G33" s="68" t="s">
        <v>39</v>
      </c>
      <c r="H33" s="68" t="s">
        <v>74</v>
      </c>
      <c r="I33" s="68">
        <v>3</v>
      </c>
      <c r="J33" s="68">
        <v>10</v>
      </c>
      <c r="K33" s="70" t="str">
        <f t="shared" ref="K33:K127" si="36">CONCATENATE(G33,L33)</f>
        <v>EEA</v>
      </c>
      <c r="L33" s="71" t="str">
        <f t="shared" ref="L33:L127" si="37">IF(OR(ISBLANK(I33),ISBLANK(J33)),IF(OR(G33="ALI",G33="AIE"),"L",IF(ISBLANK(G33),"","A")),IF(G33="EE",IF(J33&gt;=3,IF(I33&gt;=5,"H","A"),IF(J33&gt;=2,IF(I33&gt;=16,"H",IF(I33&lt;=4,"L","A")),IF(I33&lt;=15,"L","A"))),IF(OR(G33="SE",G33="CE"),IF(J33&gt;=4,IF(I33&gt;=6,"H","A"),IF(J33&gt;=2,IF(I33&gt;=20,"H",IF(I33&lt;=5,"L","A")),IF(I33&lt;=19,"L","A"))),IF(OR(G33="ALI",G33="AIE"),IF(J33&gt;=6,IF(I33&gt;=20,"H","A"),IF(J33&gt;=2,IF(I33&gt;=51,"H",IF(I33&lt;=19,"L","A")),IF(I33&lt;=50,"L","A")))))))</f>
        <v>A</v>
      </c>
      <c r="M33" s="72" t="str">
        <f t="shared" ref="M33:M127" si="38">IF(L33="L","Baixa",IF(L33="A","Média",IF(L33="","","Alta")))</f>
        <v>Média</v>
      </c>
      <c r="N33" s="70">
        <f t="shared" ref="N33:N127" si="39">IF(ISBLANK(G33),"",IF(G33="ALI",IF(L33="L",7,IF(L33="A",10,15)),IF(G33="AIE",IF(L33="L",5,IF(L33="A",7,10)),IF(G33="SE",IF(L33="L",4,IF(L33="A",5,7)),IF(OR(G33="EE",G33="CE"),IF(L33="L",3,IF(L33="A",4,6)))))))</f>
        <v>4</v>
      </c>
      <c r="O33" s="73">
        <f>IF(H33="I",N33*Contagem!$U$11,IF(H33="E",N33*Contagem!$U$13,IF(H33="A",N33*Contagem!$U$12,IF(H33="T",N33*Contagem!$U$14,""))))</f>
        <v>4</v>
      </c>
      <c r="P33" s="89" t="s">
        <v>95</v>
      </c>
      <c r="Q33" s="69"/>
      <c r="R33" s="69"/>
      <c r="S33" s="69"/>
      <c r="T33" s="69"/>
    </row>
    <row r="34" spans="1:20" s="66" customFormat="1" ht="13.5" customHeight="1" x14ac:dyDescent="0.25">
      <c r="A34" s="123" t="s">
        <v>93</v>
      </c>
      <c r="B34" s="124"/>
      <c r="C34" s="124"/>
      <c r="D34" s="124"/>
      <c r="E34" s="124"/>
      <c r="F34" s="125"/>
      <c r="G34" s="68" t="s">
        <v>39</v>
      </c>
      <c r="H34" s="68" t="s">
        <v>74</v>
      </c>
      <c r="I34" s="68">
        <v>3</v>
      </c>
      <c r="J34" s="68">
        <v>1</v>
      </c>
      <c r="K34" s="70" t="str">
        <f t="shared" ref="K34:K38" si="40">CONCATENATE(G34,L34)</f>
        <v>EEL</v>
      </c>
      <c r="L34" s="71" t="str">
        <f t="shared" ref="L34:L38" si="41">IF(OR(ISBLANK(I34),ISBLANK(J34)),IF(OR(G34="ALI",G34="AIE"),"L",IF(ISBLANK(G34),"","A")),IF(G34="EE",IF(J34&gt;=3,IF(I34&gt;=5,"H","A"),IF(J34&gt;=2,IF(I34&gt;=16,"H",IF(I34&lt;=4,"L","A")),IF(I34&lt;=15,"L","A"))),IF(OR(G34="SE",G34="CE"),IF(J34&gt;=4,IF(I34&gt;=6,"H","A"),IF(J34&gt;=2,IF(I34&gt;=20,"H",IF(I34&lt;=5,"L","A")),IF(I34&lt;=19,"L","A"))),IF(OR(G34="ALI",G34="AIE"),IF(J34&gt;=6,IF(I34&gt;=20,"H","A"),IF(J34&gt;=2,IF(I34&gt;=51,"H",IF(I34&lt;=19,"L","A")),IF(I34&lt;=50,"L","A")))))))</f>
        <v>L</v>
      </c>
      <c r="M34" s="72" t="str">
        <f t="shared" ref="M34:M38" si="42">IF(L34="L","Baixa",IF(L34="A","Média",IF(L34="","","Alta")))</f>
        <v>Baixa</v>
      </c>
      <c r="N34" s="70">
        <f t="shared" ref="N34:N38" si="43">IF(ISBLANK(G34),"",IF(G34="ALI",IF(L34="L",7,IF(L34="A",10,15)),IF(G34="AIE",IF(L34="L",5,IF(L34="A",7,10)),IF(G34="SE",IF(L34="L",4,IF(L34="A",5,7)),IF(OR(G34="EE",G34="CE"),IF(L34="L",3,IF(L34="A",4,6)))))))</f>
        <v>3</v>
      </c>
      <c r="O34" s="73">
        <f>IF(H34="I",N34*Contagem!$U$11,IF(H34="E",N34*Contagem!$U$13,IF(H34="A",N34*Contagem!$U$12,IF(H34="T",N34*Contagem!$U$14,""))))</f>
        <v>3</v>
      </c>
      <c r="P34" s="89"/>
      <c r="Q34" s="84"/>
      <c r="R34" s="84"/>
      <c r="S34" s="84"/>
      <c r="T34" s="84"/>
    </row>
    <row r="35" spans="1:20" s="77" customFormat="1" ht="13.5" customHeight="1" x14ac:dyDescent="0.25">
      <c r="A35" s="100"/>
      <c r="B35" s="101"/>
      <c r="C35" s="101"/>
      <c r="D35" s="101"/>
      <c r="E35" s="101"/>
      <c r="F35" s="102"/>
      <c r="G35" s="68"/>
      <c r="H35" s="68"/>
      <c r="I35" s="68"/>
      <c r="J35" s="68"/>
      <c r="K35" s="70" t="str">
        <f t="shared" si="40"/>
        <v/>
      </c>
      <c r="L35" s="71" t="str">
        <f t="shared" si="41"/>
        <v/>
      </c>
      <c r="M35" s="72" t="str">
        <f t="shared" si="42"/>
        <v/>
      </c>
      <c r="N35" s="70" t="str">
        <f t="shared" si="43"/>
        <v/>
      </c>
      <c r="O35" s="73" t="str">
        <f>IF(H35="I",N35*Contagem!$U$11,IF(H35="E",N35*Contagem!$U$13,IF(H35="A",N35*Contagem!$U$12,IF(H35="T",N35*Contagem!$U$14,""))))</f>
        <v/>
      </c>
      <c r="P35" s="101"/>
      <c r="Q35" s="76"/>
      <c r="R35" s="76"/>
      <c r="S35" s="76"/>
      <c r="T35" s="76"/>
    </row>
    <row r="36" spans="1:20" s="77" customFormat="1" ht="13.5" customHeight="1" x14ac:dyDescent="0.25">
      <c r="A36" s="129" t="s">
        <v>120</v>
      </c>
      <c r="B36" s="130"/>
      <c r="C36" s="130"/>
      <c r="D36" s="130"/>
      <c r="E36" s="130"/>
      <c r="F36" s="131"/>
      <c r="G36" s="68"/>
      <c r="H36" s="68"/>
      <c r="I36" s="68"/>
      <c r="J36" s="68"/>
      <c r="K36" s="70" t="str">
        <f t="shared" si="40"/>
        <v/>
      </c>
      <c r="L36" s="71" t="str">
        <f t="shared" si="41"/>
        <v/>
      </c>
      <c r="M36" s="72" t="str">
        <f t="shared" si="42"/>
        <v/>
      </c>
      <c r="N36" s="70" t="str">
        <f t="shared" si="43"/>
        <v/>
      </c>
      <c r="O36" s="73" t="str">
        <f>IF(H36="I",N36*Contagem!$U$11,IF(H36="E",N36*Contagem!$U$13,IF(H36="A",N36*Contagem!$U$12,IF(H36="T",N36*Contagem!$U$14,""))))</f>
        <v/>
      </c>
      <c r="P36" s="101"/>
      <c r="Q36" s="76"/>
      <c r="R36" s="76"/>
      <c r="S36" s="76"/>
      <c r="T36" s="76"/>
    </row>
    <row r="37" spans="1:20" s="66" customFormat="1" ht="13.5" customHeight="1" x14ac:dyDescent="0.25">
      <c r="A37" s="123" t="s">
        <v>84</v>
      </c>
      <c r="B37" s="124"/>
      <c r="C37" s="124"/>
      <c r="D37" s="124"/>
      <c r="E37" s="124"/>
      <c r="F37" s="125"/>
      <c r="G37" s="68" t="s">
        <v>38</v>
      </c>
      <c r="H37" s="68" t="s">
        <v>74</v>
      </c>
      <c r="I37" s="68">
        <v>10</v>
      </c>
      <c r="J37" s="68">
        <v>4</v>
      </c>
      <c r="K37" s="70" t="str">
        <f t="shared" si="40"/>
        <v>CEH</v>
      </c>
      <c r="L37" s="71" t="str">
        <f t="shared" si="41"/>
        <v>H</v>
      </c>
      <c r="M37" s="72" t="str">
        <f t="shared" si="42"/>
        <v>Alta</v>
      </c>
      <c r="N37" s="70">
        <f t="shared" si="43"/>
        <v>6</v>
      </c>
      <c r="O37" s="73">
        <f>IF(H37="I",N37*Contagem!$U$11,IF(H37="E",N37*Contagem!$U$13,IF(H37="A",N37*Contagem!$U$12,IF(H37="T",N37*Contagem!$U$14,""))))</f>
        <v>6</v>
      </c>
      <c r="P37" s="101" t="s">
        <v>121</v>
      </c>
      <c r="Q37" s="101"/>
      <c r="R37" s="101"/>
      <c r="S37" s="101"/>
      <c r="T37" s="101"/>
    </row>
    <row r="38" spans="1:20" s="66" customFormat="1" ht="13.5" customHeight="1" x14ac:dyDescent="0.25">
      <c r="A38" s="123" t="s">
        <v>144</v>
      </c>
      <c r="B38" s="124"/>
      <c r="C38" s="124"/>
      <c r="D38" s="124"/>
      <c r="E38" s="124"/>
      <c r="F38" s="125"/>
      <c r="G38" s="68" t="s">
        <v>39</v>
      </c>
      <c r="H38" s="68" t="s">
        <v>74</v>
      </c>
      <c r="I38" s="68">
        <v>11</v>
      </c>
      <c r="J38" s="68">
        <v>3</v>
      </c>
      <c r="K38" s="70" t="str">
        <f t="shared" si="40"/>
        <v>EEH</v>
      </c>
      <c r="L38" s="71" t="str">
        <f t="shared" si="41"/>
        <v>H</v>
      </c>
      <c r="M38" s="72" t="str">
        <f t="shared" si="42"/>
        <v>Alta</v>
      </c>
      <c r="N38" s="70">
        <f t="shared" si="43"/>
        <v>6</v>
      </c>
      <c r="O38" s="73">
        <f>IF(H38="I",N38*Contagem!$U$11,IF(H38="E",N38*Contagem!$U$13,IF(H38="A",N38*Contagem!$U$12,IF(H38="T",N38*Contagem!$U$14,""))))</f>
        <v>6</v>
      </c>
      <c r="P38" s="101" t="s">
        <v>122</v>
      </c>
      <c r="Q38" s="101"/>
      <c r="R38" s="101"/>
      <c r="S38" s="101"/>
      <c r="T38" s="101"/>
    </row>
    <row r="39" spans="1:20" s="66" customFormat="1" ht="13.5" customHeight="1" x14ac:dyDescent="0.25">
      <c r="A39" s="123" t="s">
        <v>78</v>
      </c>
      <c r="B39" s="124"/>
      <c r="C39" s="124"/>
      <c r="D39" s="124"/>
      <c r="E39" s="124"/>
      <c r="F39" s="125"/>
      <c r="G39" s="68" t="s">
        <v>40</v>
      </c>
      <c r="H39" s="68" t="s">
        <v>74</v>
      </c>
      <c r="I39" s="68">
        <v>17</v>
      </c>
      <c r="J39" s="68">
        <v>4</v>
      </c>
      <c r="K39" s="70" t="str">
        <f t="shared" ref="K39" si="44">CONCATENATE(G39,L39)</f>
        <v>SEH</v>
      </c>
      <c r="L39" s="71" t="str">
        <f t="shared" ref="L39" si="45">IF(OR(ISBLANK(I39),ISBLANK(J39)),IF(OR(G39="ALI",G39="AIE"),"L",IF(ISBLANK(G39),"","A")),IF(G39="EE",IF(J39&gt;=3,IF(I39&gt;=5,"H","A"),IF(J39&gt;=2,IF(I39&gt;=16,"H",IF(I39&lt;=4,"L","A")),IF(I39&lt;=15,"L","A"))),IF(OR(G39="SE",G39="CE"),IF(J39&gt;=4,IF(I39&gt;=6,"H","A"),IF(J39&gt;=2,IF(I39&gt;=20,"H",IF(I39&lt;=5,"L","A")),IF(I39&lt;=19,"L","A"))),IF(OR(G39="ALI",G39="AIE"),IF(J39&gt;=6,IF(I39&gt;=20,"H","A"),IF(J39&gt;=2,IF(I39&gt;=51,"H",IF(I39&lt;=19,"L","A")),IF(I39&lt;=50,"L","A")))))))</f>
        <v>H</v>
      </c>
      <c r="M39" s="72" t="str">
        <f t="shared" ref="M39" si="46">IF(L39="L","Baixa",IF(L39="A","Média",IF(L39="","","Alta")))</f>
        <v>Alta</v>
      </c>
      <c r="N39" s="70">
        <f t="shared" ref="N39" si="47">IF(ISBLANK(G39),"",IF(G39="ALI",IF(L39="L",7,IF(L39="A",10,15)),IF(G39="AIE",IF(L39="L",5,IF(L39="A",7,10)),IF(G39="SE",IF(L39="L",4,IF(L39="A",5,7)),IF(OR(G39="EE",G39="CE"),IF(L39="L",3,IF(L39="A",4,6)))))))</f>
        <v>7</v>
      </c>
      <c r="O39" s="73">
        <f>IF(H39="I",N39*Contagem!$U$11,IF(H39="E",N39*Contagem!$U$13,IF(H39="A",N39*Contagem!$U$12,IF(H39="T",N39*Contagem!$U$14,""))))</f>
        <v>7</v>
      </c>
      <c r="P39" s="101" t="s">
        <v>121</v>
      </c>
      <c r="Q39" s="101"/>
      <c r="R39" s="101"/>
      <c r="S39" s="101"/>
      <c r="T39" s="101"/>
    </row>
    <row r="40" spans="1:20" s="66" customFormat="1" ht="13.5" customHeight="1" x14ac:dyDescent="0.25">
      <c r="A40" s="123"/>
      <c r="B40" s="124"/>
      <c r="C40" s="124"/>
      <c r="D40" s="124"/>
      <c r="E40" s="124"/>
      <c r="F40" s="125"/>
      <c r="G40" s="68"/>
      <c r="H40" s="68"/>
      <c r="I40" s="68"/>
      <c r="J40" s="68"/>
      <c r="K40" s="70" t="str">
        <f t="shared" ref="K40:K45" si="48">CONCATENATE(G40,L40)</f>
        <v/>
      </c>
      <c r="L40" s="71" t="str">
        <f t="shared" ref="L40:L45" si="49">IF(OR(ISBLANK(I40),ISBLANK(J40)),IF(OR(G40="ALI",G40="AIE"),"L",IF(ISBLANK(G40),"","A")),IF(G40="EE",IF(J40&gt;=3,IF(I40&gt;=5,"H","A"),IF(J40&gt;=2,IF(I40&gt;=16,"H",IF(I40&lt;=4,"L","A")),IF(I40&lt;=15,"L","A"))),IF(OR(G40="SE",G40="CE"),IF(J40&gt;=4,IF(I40&gt;=6,"H","A"),IF(J40&gt;=2,IF(I40&gt;=20,"H",IF(I40&lt;=5,"L","A")),IF(I40&lt;=19,"L","A"))),IF(OR(G40="ALI",G40="AIE"),IF(J40&gt;=6,IF(I40&gt;=20,"H","A"),IF(J40&gt;=2,IF(I40&gt;=51,"H",IF(I40&lt;=19,"L","A")),IF(I40&lt;=50,"L","A")))))))</f>
        <v/>
      </c>
      <c r="M40" s="72" t="str">
        <f t="shared" ref="M40:M45" si="50">IF(L40="L","Baixa",IF(L40="A","Média",IF(L40="","","Alta")))</f>
        <v/>
      </c>
      <c r="N40" s="70" t="str">
        <f t="shared" ref="N40:N45" si="51">IF(ISBLANK(G40),"",IF(G40="ALI",IF(L40="L",7,IF(L40="A",10,15)),IF(G40="AIE",IF(L40="L",5,IF(L40="A",7,10)),IF(G40="SE",IF(L40="L",4,IF(L40="A",5,7)),IF(OR(G40="EE",G40="CE"),IF(L40="L",3,IF(L40="A",4,6)))))))</f>
        <v/>
      </c>
      <c r="O40" s="73" t="str">
        <f>IF(H40="I",N40*Contagem!$U$11,IF(H40="E",N40*Contagem!$U$13,IF(H40="A",N40*Contagem!$U$12,IF(H40="T",N40*Contagem!$U$14,""))))</f>
        <v/>
      </c>
      <c r="P40" s="101"/>
      <c r="Q40" s="101"/>
      <c r="R40" s="101"/>
      <c r="S40" s="101"/>
      <c r="T40" s="101"/>
    </row>
    <row r="41" spans="1:20" s="66" customFormat="1" ht="13.5" customHeight="1" x14ac:dyDescent="0.25">
      <c r="A41" s="129" t="s">
        <v>123</v>
      </c>
      <c r="B41" s="130"/>
      <c r="C41" s="130"/>
      <c r="D41" s="130"/>
      <c r="E41" s="130"/>
      <c r="F41" s="131"/>
      <c r="G41" s="68"/>
      <c r="H41" s="68"/>
      <c r="I41" s="68"/>
      <c r="J41" s="68"/>
      <c r="K41" s="70" t="str">
        <f t="shared" si="48"/>
        <v/>
      </c>
      <c r="L41" s="71" t="str">
        <f t="shared" si="49"/>
        <v/>
      </c>
      <c r="M41" s="72" t="str">
        <f t="shared" si="50"/>
        <v/>
      </c>
      <c r="N41" s="70" t="str">
        <f t="shared" si="51"/>
        <v/>
      </c>
      <c r="O41" s="73" t="str">
        <f>IF(H41="I",N41*Contagem!$U$11,IF(H41="E",N41*Contagem!$U$13,IF(H41="A",N41*Contagem!$U$12,IF(H41="T",N41*Contagem!$U$14,""))))</f>
        <v/>
      </c>
      <c r="P41" s="101"/>
      <c r="Q41" s="101"/>
      <c r="R41" s="101"/>
      <c r="S41" s="101"/>
      <c r="T41" s="101"/>
    </row>
    <row r="42" spans="1:20" s="66" customFormat="1" ht="13.5" customHeight="1" x14ac:dyDescent="0.25">
      <c r="A42" s="123" t="s">
        <v>84</v>
      </c>
      <c r="B42" s="124"/>
      <c r="C42" s="124"/>
      <c r="D42" s="124"/>
      <c r="E42" s="124"/>
      <c r="F42" s="125"/>
      <c r="G42" s="68" t="s">
        <v>38</v>
      </c>
      <c r="H42" s="68" t="s">
        <v>74</v>
      </c>
      <c r="I42" s="68">
        <v>10</v>
      </c>
      <c r="J42" s="68">
        <v>2</v>
      </c>
      <c r="K42" s="70" t="str">
        <f t="shared" si="48"/>
        <v>CEA</v>
      </c>
      <c r="L42" s="71" t="str">
        <f t="shared" si="49"/>
        <v>A</v>
      </c>
      <c r="M42" s="72" t="str">
        <f t="shared" si="50"/>
        <v>Média</v>
      </c>
      <c r="N42" s="70">
        <f t="shared" si="51"/>
        <v>4</v>
      </c>
      <c r="O42" s="73">
        <f>IF(H42="I",N42*Contagem!$U$11,IF(H42="E",N42*Contagem!$U$13,IF(H42="A",N42*Contagem!$U$12,IF(H42="T",N42*Contagem!$U$14,""))))</f>
        <v>4</v>
      </c>
      <c r="P42" s="101" t="s">
        <v>124</v>
      </c>
      <c r="Q42" s="101"/>
      <c r="R42" s="101"/>
      <c r="S42" s="101"/>
      <c r="T42" s="101"/>
    </row>
    <row r="43" spans="1:20" s="66" customFormat="1" ht="13.5" customHeight="1" x14ac:dyDescent="0.25">
      <c r="A43" s="123" t="s">
        <v>143</v>
      </c>
      <c r="B43" s="124"/>
      <c r="C43" s="124"/>
      <c r="D43" s="124"/>
      <c r="E43" s="124"/>
      <c r="F43" s="125"/>
      <c r="G43" s="68" t="s">
        <v>39</v>
      </c>
      <c r="H43" s="68" t="s">
        <v>74</v>
      </c>
      <c r="I43" s="68">
        <v>9</v>
      </c>
      <c r="J43" s="68">
        <v>1</v>
      </c>
      <c r="K43" s="70" t="str">
        <f t="shared" si="48"/>
        <v>EEL</v>
      </c>
      <c r="L43" s="71" t="str">
        <f t="shared" si="49"/>
        <v>L</v>
      </c>
      <c r="M43" s="72" t="str">
        <f t="shared" si="50"/>
        <v>Baixa</v>
      </c>
      <c r="N43" s="70">
        <f t="shared" si="51"/>
        <v>3</v>
      </c>
      <c r="O43" s="73">
        <f>IF(H43="I",N43*Contagem!$U$11,IF(H43="E",N43*Contagem!$U$13,IF(H43="A",N43*Contagem!$U$12,IF(H43="T",N43*Contagem!$U$14,""))))</f>
        <v>3</v>
      </c>
      <c r="P43" s="101" t="s">
        <v>105</v>
      </c>
      <c r="Q43" s="101"/>
      <c r="R43" s="101"/>
      <c r="S43" s="101"/>
      <c r="T43" s="101"/>
    </row>
    <row r="44" spans="1:20" s="66" customFormat="1" ht="13.5" customHeight="1" x14ac:dyDescent="0.25">
      <c r="A44" s="123" t="s">
        <v>78</v>
      </c>
      <c r="B44" s="124"/>
      <c r="C44" s="124"/>
      <c r="D44" s="124"/>
      <c r="E44" s="124"/>
      <c r="F44" s="125"/>
      <c r="G44" s="68" t="s">
        <v>38</v>
      </c>
      <c r="H44" s="68" t="s">
        <v>74</v>
      </c>
      <c r="I44" s="68">
        <v>15</v>
      </c>
      <c r="J44" s="68">
        <v>2</v>
      </c>
      <c r="K44" s="70" t="str">
        <f t="shared" ref="K44" si="52">CONCATENATE(G44,L44)</f>
        <v>CEA</v>
      </c>
      <c r="L44" s="71" t="str">
        <f t="shared" ref="L44" si="53">IF(OR(ISBLANK(I44),ISBLANK(J44)),IF(OR(G44="ALI",G44="AIE"),"L",IF(ISBLANK(G44),"","A")),IF(G44="EE",IF(J44&gt;=3,IF(I44&gt;=5,"H","A"),IF(J44&gt;=2,IF(I44&gt;=16,"H",IF(I44&lt;=4,"L","A")),IF(I44&lt;=15,"L","A"))),IF(OR(G44="SE",G44="CE"),IF(J44&gt;=4,IF(I44&gt;=6,"H","A"),IF(J44&gt;=2,IF(I44&gt;=20,"H",IF(I44&lt;=5,"L","A")),IF(I44&lt;=19,"L","A"))),IF(OR(G44="ALI",G44="AIE"),IF(J44&gt;=6,IF(I44&gt;=20,"H","A"),IF(J44&gt;=2,IF(I44&gt;=51,"H",IF(I44&lt;=19,"L","A")),IF(I44&lt;=50,"L","A")))))))</f>
        <v>A</v>
      </c>
      <c r="M44" s="72" t="str">
        <f t="shared" ref="M44" si="54">IF(L44="L","Baixa",IF(L44="A","Média",IF(L44="","","Alta")))</f>
        <v>Média</v>
      </c>
      <c r="N44" s="70">
        <f t="shared" ref="N44" si="55">IF(ISBLANK(G44),"",IF(G44="ALI",IF(L44="L",7,IF(L44="A",10,15)),IF(G44="AIE",IF(L44="L",5,IF(L44="A",7,10)),IF(G44="SE",IF(L44="L",4,IF(L44="A",5,7)),IF(OR(G44="EE",G44="CE"),IF(L44="L",3,IF(L44="A",4,6)))))))</f>
        <v>4</v>
      </c>
      <c r="O44" s="73">
        <f>IF(H44="I",N44*Contagem!$U$11,IF(H44="E",N44*Contagem!$U$13,IF(H44="A",N44*Contagem!$U$12,IF(H44="T",N44*Contagem!$U$14,""))))</f>
        <v>4</v>
      </c>
      <c r="P44" s="104" t="s">
        <v>124</v>
      </c>
      <c r="Q44" s="104"/>
      <c r="R44" s="104"/>
      <c r="S44" s="104"/>
      <c r="T44" s="104"/>
    </row>
    <row r="45" spans="1:20" s="66" customFormat="1" ht="13.5" customHeight="1" x14ac:dyDescent="0.25">
      <c r="A45" s="123"/>
      <c r="B45" s="124"/>
      <c r="C45" s="124"/>
      <c r="D45" s="124"/>
      <c r="E45" s="124"/>
      <c r="F45" s="125"/>
      <c r="G45" s="68"/>
      <c r="H45" s="68"/>
      <c r="I45" s="68"/>
      <c r="J45" s="68"/>
      <c r="K45" s="70" t="str">
        <f t="shared" si="48"/>
        <v/>
      </c>
      <c r="L45" s="71" t="str">
        <f t="shared" si="49"/>
        <v/>
      </c>
      <c r="M45" s="72" t="str">
        <f t="shared" si="50"/>
        <v/>
      </c>
      <c r="N45" s="70" t="str">
        <f t="shared" si="51"/>
        <v/>
      </c>
      <c r="O45" s="73" t="str">
        <f>IF(H45="I",N45*Contagem!$U$11,IF(H45="E",N45*Contagem!$U$13,IF(H45="A",N45*Contagem!$U$12,IF(H45="T",N45*Contagem!$U$14,""))))</f>
        <v/>
      </c>
      <c r="P45" s="91"/>
      <c r="Q45" s="91"/>
      <c r="R45" s="91"/>
      <c r="S45" s="91"/>
      <c r="T45" s="91"/>
    </row>
    <row r="46" spans="1:20" s="66" customFormat="1" ht="13.5" customHeight="1" x14ac:dyDescent="0.25">
      <c r="A46" s="129" t="s">
        <v>96</v>
      </c>
      <c r="B46" s="130"/>
      <c r="C46" s="130"/>
      <c r="D46" s="130"/>
      <c r="E46" s="130"/>
      <c r="F46" s="131"/>
      <c r="G46" s="68"/>
      <c r="H46" s="68"/>
      <c r="I46" s="68"/>
      <c r="J46" s="68"/>
      <c r="K46" s="70" t="str">
        <f t="shared" si="36"/>
        <v/>
      </c>
      <c r="L46" s="71" t="str">
        <f t="shared" si="37"/>
        <v/>
      </c>
      <c r="M46" s="72" t="str">
        <f t="shared" si="38"/>
        <v/>
      </c>
      <c r="N46" s="70" t="str">
        <f t="shared" si="39"/>
        <v/>
      </c>
      <c r="O46" s="73" t="str">
        <f>IF(H46="I",N46*Contagem!$U$11,IF(H46="E",N46*Contagem!$U$13,IF(H46="A",N46*Contagem!$U$12,IF(H46="T",N46*Contagem!$U$14,""))))</f>
        <v/>
      </c>
      <c r="P46" s="64"/>
      <c r="Q46" s="64"/>
      <c r="R46" s="64"/>
      <c r="S46" s="64"/>
      <c r="T46" s="64"/>
    </row>
    <row r="47" spans="1:20" s="66" customFormat="1" ht="13.5" customHeight="1" x14ac:dyDescent="0.25">
      <c r="A47" s="123" t="s">
        <v>84</v>
      </c>
      <c r="B47" s="124"/>
      <c r="C47" s="124"/>
      <c r="D47" s="124"/>
      <c r="E47" s="124"/>
      <c r="F47" s="125"/>
      <c r="G47" s="68" t="s">
        <v>38</v>
      </c>
      <c r="H47" s="68" t="s">
        <v>74</v>
      </c>
      <c r="I47" s="68">
        <v>5</v>
      </c>
      <c r="J47" s="68">
        <v>1</v>
      </c>
      <c r="K47" s="70" t="str">
        <f t="shared" si="36"/>
        <v>CEL</v>
      </c>
      <c r="L47" s="71" t="str">
        <f t="shared" si="37"/>
        <v>L</v>
      </c>
      <c r="M47" s="72" t="str">
        <f t="shared" si="38"/>
        <v>Baixa</v>
      </c>
      <c r="N47" s="70">
        <f t="shared" si="39"/>
        <v>3</v>
      </c>
      <c r="O47" s="73">
        <f>IF(H47="I",N47*Contagem!$U$11,IF(H47="E",N47*Contagem!$U$13,IF(H47="A",N47*Contagem!$U$12,IF(H47="T",N47*Contagem!$U$14,""))))</f>
        <v>3</v>
      </c>
      <c r="P47" s="82" t="s">
        <v>97</v>
      </c>
      <c r="Q47" s="75"/>
      <c r="R47" s="75"/>
      <c r="S47" s="75"/>
      <c r="T47" s="75"/>
    </row>
    <row r="48" spans="1:20" s="66" customFormat="1" ht="13.5" customHeight="1" x14ac:dyDescent="0.25">
      <c r="A48" s="123" t="s">
        <v>86</v>
      </c>
      <c r="B48" s="124"/>
      <c r="C48" s="124"/>
      <c r="D48" s="124"/>
      <c r="E48" s="124"/>
      <c r="F48" s="125"/>
      <c r="G48" s="68" t="s">
        <v>39</v>
      </c>
      <c r="H48" s="68" t="s">
        <v>74</v>
      </c>
      <c r="I48" s="68">
        <v>5</v>
      </c>
      <c r="J48" s="68">
        <v>1</v>
      </c>
      <c r="K48" s="70" t="str">
        <f t="shared" si="36"/>
        <v>EEL</v>
      </c>
      <c r="L48" s="71" t="str">
        <f t="shared" si="37"/>
        <v>L</v>
      </c>
      <c r="M48" s="72" t="str">
        <f t="shared" si="38"/>
        <v>Baixa</v>
      </c>
      <c r="N48" s="70">
        <f t="shared" si="39"/>
        <v>3</v>
      </c>
      <c r="O48" s="73">
        <f>IF(H48="I",N48*Contagem!$U$11,IF(H48="E",N48*Contagem!$U$13,IF(H48="A",N48*Contagem!$U$12,IF(H48="T",N48*Contagem!$U$14,""))))</f>
        <v>3</v>
      </c>
      <c r="P48" s="93" t="s">
        <v>97</v>
      </c>
      <c r="Q48" s="75"/>
      <c r="R48" s="75"/>
      <c r="S48" s="75"/>
      <c r="T48" s="75"/>
    </row>
    <row r="49" spans="1:20" s="66" customFormat="1" ht="13.5" customHeight="1" x14ac:dyDescent="0.25">
      <c r="A49" s="123" t="s">
        <v>87</v>
      </c>
      <c r="B49" s="124"/>
      <c r="C49" s="124"/>
      <c r="D49" s="124"/>
      <c r="E49" s="124"/>
      <c r="F49" s="125"/>
      <c r="G49" s="68" t="s">
        <v>39</v>
      </c>
      <c r="H49" s="68" t="s">
        <v>74</v>
      </c>
      <c r="I49" s="68">
        <v>5</v>
      </c>
      <c r="J49" s="68">
        <v>1</v>
      </c>
      <c r="K49" s="70" t="str">
        <f t="shared" si="36"/>
        <v>EEL</v>
      </c>
      <c r="L49" s="71" t="str">
        <f t="shared" si="37"/>
        <v>L</v>
      </c>
      <c r="M49" s="72" t="str">
        <f t="shared" si="38"/>
        <v>Baixa</v>
      </c>
      <c r="N49" s="70">
        <f t="shared" si="39"/>
        <v>3</v>
      </c>
      <c r="O49" s="73">
        <f>IF(H49="I",N49*Contagem!$U$11,IF(H49="E",N49*Contagem!$U$13,IF(H49="A",N49*Contagem!$U$12,IF(H49="T",N49*Contagem!$U$14,""))))</f>
        <v>3</v>
      </c>
      <c r="P49" s="93" t="s">
        <v>97</v>
      </c>
      <c r="Q49" s="75"/>
      <c r="R49" s="75"/>
      <c r="S49" s="75"/>
      <c r="T49" s="75"/>
    </row>
    <row r="50" spans="1:20" s="66" customFormat="1" ht="13.5" customHeight="1" x14ac:dyDescent="0.25">
      <c r="A50" s="123"/>
      <c r="B50" s="124"/>
      <c r="C50" s="124"/>
      <c r="D50" s="124"/>
      <c r="E50" s="124"/>
      <c r="F50" s="125"/>
      <c r="G50" s="68"/>
      <c r="H50" s="68"/>
      <c r="I50" s="68"/>
      <c r="J50" s="68"/>
      <c r="K50" s="70" t="str">
        <f t="shared" si="36"/>
        <v/>
      </c>
      <c r="L50" s="71" t="str">
        <f t="shared" si="37"/>
        <v/>
      </c>
      <c r="M50" s="72" t="str">
        <f t="shared" si="38"/>
        <v/>
      </c>
      <c r="N50" s="70" t="str">
        <f t="shared" si="39"/>
        <v/>
      </c>
      <c r="O50" s="73" t="str">
        <f>IF(H50="I",N50*Contagem!$U$11,IF(H50="E",N50*Contagem!$U$13,IF(H50="A",N50*Contagem!$U$12,IF(H50="T",N50*Contagem!$U$14,""))))</f>
        <v/>
      </c>
      <c r="P50" s="97"/>
      <c r="Q50" s="97"/>
      <c r="R50" s="97"/>
      <c r="S50" s="97"/>
      <c r="T50" s="97"/>
    </row>
    <row r="51" spans="1:20" s="66" customFormat="1" ht="13.5" customHeight="1" x14ac:dyDescent="0.25">
      <c r="A51" s="129" t="s">
        <v>104</v>
      </c>
      <c r="B51" s="130"/>
      <c r="C51" s="130"/>
      <c r="D51" s="130"/>
      <c r="E51" s="130"/>
      <c r="F51" s="131"/>
      <c r="G51" s="68"/>
      <c r="H51" s="68"/>
      <c r="I51" s="68"/>
      <c r="J51" s="68"/>
      <c r="K51" s="70" t="str">
        <f t="shared" ref="K51" si="56">CONCATENATE(G51,L51)</f>
        <v/>
      </c>
      <c r="L51" s="71" t="str">
        <f t="shared" ref="L51" si="57">IF(OR(ISBLANK(I51),ISBLANK(J51)),IF(OR(G51="ALI",G51="AIE"),"L",IF(ISBLANK(G51),"","A")),IF(G51="EE",IF(J51&gt;=3,IF(I51&gt;=5,"H","A"),IF(J51&gt;=2,IF(I51&gt;=16,"H",IF(I51&lt;=4,"L","A")),IF(I51&lt;=15,"L","A"))),IF(OR(G51="SE",G51="CE"),IF(J51&gt;=4,IF(I51&gt;=6,"H","A"),IF(J51&gt;=2,IF(I51&gt;=20,"H",IF(I51&lt;=5,"L","A")),IF(I51&lt;=19,"L","A"))),IF(OR(G51="ALI",G51="AIE"),IF(J51&gt;=6,IF(I51&gt;=20,"H","A"),IF(J51&gt;=2,IF(I51&gt;=51,"H",IF(I51&lt;=19,"L","A")),IF(I51&lt;=50,"L","A")))))))</f>
        <v/>
      </c>
      <c r="M51" s="72" t="str">
        <f t="shared" ref="M51" si="58">IF(L51="L","Baixa",IF(L51="A","Média",IF(L51="","","Alta")))</f>
        <v/>
      </c>
      <c r="N51" s="70" t="str">
        <f t="shared" ref="N51" si="59">IF(ISBLANK(G51),"",IF(G51="ALI",IF(L51="L",7,IF(L51="A",10,15)),IF(G51="AIE",IF(L51="L",5,IF(L51="A",7,10)),IF(G51="SE",IF(L51="L",4,IF(L51="A",5,7)),IF(OR(G51="EE",G51="CE"),IF(L51="L",3,IF(L51="A",4,6)))))))</f>
        <v/>
      </c>
      <c r="O51" s="73" t="str">
        <f>IF(H51="I",N51*Contagem!$U$11,IF(H51="E",N51*Contagem!$U$13,IF(H51="A",N51*Contagem!$U$12,IF(H51="T",N51*Contagem!$U$14,""))))</f>
        <v/>
      </c>
      <c r="P51" s="97"/>
      <c r="Q51" s="97"/>
      <c r="R51" s="97"/>
      <c r="S51" s="97"/>
      <c r="T51" s="97"/>
    </row>
    <row r="52" spans="1:20" s="66" customFormat="1" ht="13.5" customHeight="1" x14ac:dyDescent="0.25">
      <c r="A52" s="123" t="s">
        <v>134</v>
      </c>
      <c r="B52" s="124"/>
      <c r="C52" s="124"/>
      <c r="D52" s="124"/>
      <c r="E52" s="124"/>
      <c r="F52" s="125"/>
      <c r="G52" s="68" t="s">
        <v>40</v>
      </c>
      <c r="H52" s="68" t="s">
        <v>74</v>
      </c>
      <c r="I52" s="68">
        <v>6</v>
      </c>
      <c r="J52" s="68">
        <v>1</v>
      </c>
      <c r="K52" s="70" t="str">
        <f t="shared" ref="K52" si="60">CONCATENATE(G52,L52)</f>
        <v>SEL</v>
      </c>
      <c r="L52" s="71" t="str">
        <f t="shared" ref="L52" si="61">IF(OR(ISBLANK(I52),ISBLANK(J52)),IF(OR(G52="ALI",G52="AIE"),"L",IF(ISBLANK(G52),"","A")),IF(G52="EE",IF(J52&gt;=3,IF(I52&gt;=5,"H","A"),IF(J52&gt;=2,IF(I52&gt;=16,"H",IF(I52&lt;=4,"L","A")),IF(I52&lt;=15,"L","A"))),IF(OR(G52="SE",G52="CE"),IF(J52&gt;=4,IF(I52&gt;=6,"H","A"),IF(J52&gt;=2,IF(I52&gt;=20,"H",IF(I52&lt;=5,"L","A")),IF(I52&lt;=19,"L","A"))),IF(OR(G52="ALI",G52="AIE"),IF(J52&gt;=6,IF(I52&gt;=20,"H","A"),IF(J52&gt;=2,IF(I52&gt;=51,"H",IF(I52&lt;=19,"L","A")),IF(I52&lt;=50,"L","A")))))))</f>
        <v>L</v>
      </c>
      <c r="M52" s="72" t="str">
        <f t="shared" ref="M52" si="62">IF(L52="L","Baixa",IF(L52="A","Média",IF(L52="","","Alta")))</f>
        <v>Baixa</v>
      </c>
      <c r="N52" s="70">
        <f t="shared" ref="N52" si="63">IF(ISBLANK(G52),"",IF(G52="ALI",IF(L52="L",7,IF(L52="A",10,15)),IF(G52="AIE",IF(L52="L",5,IF(L52="A",7,10)),IF(G52="SE",IF(L52="L",4,IF(L52="A",5,7)),IF(OR(G52="EE",G52="CE"),IF(L52="L",3,IF(L52="A",4,6)))))))</f>
        <v>4</v>
      </c>
      <c r="O52" s="73">
        <f>IF(H52="I",N52*Contagem!$U$11,IF(H52="E",N52*Contagem!$U$13,IF(H52="A",N52*Contagem!$U$12,IF(H52="T",N52*Contagem!$U$14,""))))</f>
        <v>4</v>
      </c>
      <c r="P52" s="103" t="s">
        <v>105</v>
      </c>
      <c r="Q52" s="103"/>
      <c r="R52" s="103"/>
      <c r="S52" s="103"/>
      <c r="T52" s="103"/>
    </row>
    <row r="53" spans="1:20" s="66" customFormat="1" ht="13.5" customHeight="1" x14ac:dyDescent="0.25">
      <c r="A53" s="123" t="s">
        <v>133</v>
      </c>
      <c r="B53" s="124"/>
      <c r="C53" s="124"/>
      <c r="D53" s="124"/>
      <c r="E53" s="124"/>
      <c r="F53" s="125"/>
      <c r="G53" s="68" t="s">
        <v>40</v>
      </c>
      <c r="H53" s="68" t="s">
        <v>74</v>
      </c>
      <c r="I53" s="68">
        <v>7</v>
      </c>
      <c r="J53" s="68">
        <v>1</v>
      </c>
      <c r="K53" s="70" t="str">
        <f t="shared" ref="K53:K58" si="64">CONCATENATE(G53,L53)</f>
        <v>SEL</v>
      </c>
      <c r="L53" s="71" t="str">
        <f t="shared" ref="L53:L58" si="65">IF(OR(ISBLANK(I53),ISBLANK(J53)),IF(OR(G53="ALI",G53="AIE"),"L",IF(ISBLANK(G53),"","A")),IF(G53="EE",IF(J53&gt;=3,IF(I53&gt;=5,"H","A"),IF(J53&gt;=2,IF(I53&gt;=16,"H",IF(I53&lt;=4,"L","A")),IF(I53&lt;=15,"L","A"))),IF(OR(G53="SE",G53="CE"),IF(J53&gt;=4,IF(I53&gt;=6,"H","A"),IF(J53&gt;=2,IF(I53&gt;=20,"H",IF(I53&lt;=5,"L","A")),IF(I53&lt;=19,"L","A"))),IF(OR(G53="ALI",G53="AIE"),IF(J53&gt;=6,IF(I53&gt;=20,"H","A"),IF(J53&gt;=2,IF(I53&gt;=51,"H",IF(I53&lt;=19,"L","A")),IF(I53&lt;=50,"L","A")))))))</f>
        <v>L</v>
      </c>
      <c r="M53" s="72" t="str">
        <f t="shared" ref="M53:M58" si="66">IF(L53="L","Baixa",IF(L53="A","Média",IF(L53="","","Alta")))</f>
        <v>Baixa</v>
      </c>
      <c r="N53" s="70">
        <f t="shared" ref="N53:N58" si="67">IF(ISBLANK(G53),"",IF(G53="ALI",IF(L53="L",7,IF(L53="A",10,15)),IF(G53="AIE",IF(L53="L",5,IF(L53="A",7,10)),IF(G53="SE",IF(L53="L",4,IF(L53="A",5,7)),IF(OR(G53="EE",G53="CE"),IF(L53="L",3,IF(L53="A",4,6)))))))</f>
        <v>4</v>
      </c>
      <c r="O53" s="73">
        <f>IF(H53="I",N53*Contagem!$U$11,IF(H53="E",N53*Contagem!$U$13,IF(H53="A",N53*Contagem!$U$12,IF(H53="T",N53*Contagem!$U$14,""))))</f>
        <v>4</v>
      </c>
      <c r="P53" s="103" t="s">
        <v>105</v>
      </c>
      <c r="Q53" s="103"/>
      <c r="R53" s="103"/>
      <c r="S53" s="103"/>
      <c r="T53" s="103"/>
    </row>
    <row r="54" spans="1:20" s="66" customFormat="1" ht="13.5" customHeight="1" x14ac:dyDescent="0.25">
      <c r="A54" s="123" t="s">
        <v>132</v>
      </c>
      <c r="B54" s="124"/>
      <c r="C54" s="124"/>
      <c r="D54" s="124"/>
      <c r="E54" s="124"/>
      <c r="F54" s="125"/>
      <c r="G54" s="68" t="s">
        <v>40</v>
      </c>
      <c r="H54" s="68" t="s">
        <v>74</v>
      </c>
      <c r="I54" s="68">
        <v>5</v>
      </c>
      <c r="J54" s="68">
        <v>1</v>
      </c>
      <c r="K54" s="70" t="str">
        <f t="shared" si="64"/>
        <v>SEL</v>
      </c>
      <c r="L54" s="71" t="str">
        <f t="shared" si="65"/>
        <v>L</v>
      </c>
      <c r="M54" s="72" t="str">
        <f t="shared" si="66"/>
        <v>Baixa</v>
      </c>
      <c r="N54" s="70">
        <f t="shared" si="67"/>
        <v>4</v>
      </c>
      <c r="O54" s="73">
        <f>IF(H54="I",N54*Contagem!$U$11,IF(H54="E",N54*Contagem!$U$13,IF(H54="A",N54*Contagem!$U$12,IF(H54="T",N54*Contagem!$U$14,""))))</f>
        <v>4</v>
      </c>
      <c r="P54" s="97" t="s">
        <v>105</v>
      </c>
      <c r="Q54" s="97"/>
      <c r="R54" s="97"/>
      <c r="S54" s="97"/>
      <c r="T54" s="97"/>
    </row>
    <row r="55" spans="1:20" s="66" customFormat="1" ht="13.5" customHeight="1" x14ac:dyDescent="0.25">
      <c r="A55" s="123"/>
      <c r="B55" s="124"/>
      <c r="C55" s="124"/>
      <c r="D55" s="124"/>
      <c r="E55" s="124"/>
      <c r="F55" s="125"/>
      <c r="G55" s="68"/>
      <c r="H55" s="68"/>
      <c r="I55" s="68"/>
      <c r="J55" s="68"/>
      <c r="K55" s="70" t="str">
        <f t="shared" si="64"/>
        <v/>
      </c>
      <c r="L55" s="71" t="str">
        <f t="shared" si="65"/>
        <v/>
      </c>
      <c r="M55" s="72" t="str">
        <f t="shared" si="66"/>
        <v/>
      </c>
      <c r="N55" s="70" t="str">
        <f t="shared" si="67"/>
        <v/>
      </c>
      <c r="O55" s="73" t="str">
        <f>IF(H55="I",N55*Contagem!$U$11,IF(H55="E",N55*Contagem!$U$13,IF(H55="A",N55*Contagem!$U$12,IF(H55="T",N55*Contagem!$U$14,""))))</f>
        <v/>
      </c>
      <c r="P55" s="97"/>
      <c r="Q55" s="97"/>
      <c r="R55" s="97"/>
      <c r="S55" s="97"/>
      <c r="T55" s="97"/>
    </row>
    <row r="56" spans="1:20" s="66" customFormat="1" ht="13.5" customHeight="1" x14ac:dyDescent="0.25">
      <c r="A56" s="129" t="s">
        <v>106</v>
      </c>
      <c r="B56" s="130"/>
      <c r="C56" s="130"/>
      <c r="D56" s="130"/>
      <c r="E56" s="130"/>
      <c r="F56" s="131"/>
      <c r="G56" s="68"/>
      <c r="H56" s="68"/>
      <c r="I56" s="68"/>
      <c r="J56" s="68"/>
      <c r="K56" s="70" t="str">
        <f t="shared" si="64"/>
        <v/>
      </c>
      <c r="L56" s="71" t="str">
        <f t="shared" si="65"/>
        <v/>
      </c>
      <c r="M56" s="72" t="str">
        <f t="shared" si="66"/>
        <v/>
      </c>
      <c r="N56" s="70" t="str">
        <f t="shared" si="67"/>
        <v/>
      </c>
      <c r="O56" s="73" t="str">
        <f>IF(H56="I",N56*Contagem!$U$11,IF(H56="E",N56*Contagem!$U$13,IF(H56="A",N56*Contagem!$U$12,IF(H56="T",N56*Contagem!$U$14,""))))</f>
        <v/>
      </c>
      <c r="P56" s="97"/>
      <c r="Q56" s="97"/>
      <c r="R56" s="97"/>
      <c r="S56" s="97"/>
      <c r="T56" s="97"/>
    </row>
    <row r="57" spans="1:20" s="66" customFormat="1" ht="13.5" customHeight="1" x14ac:dyDescent="0.25">
      <c r="A57" s="123" t="s">
        <v>136</v>
      </c>
      <c r="B57" s="124"/>
      <c r="C57" s="124"/>
      <c r="D57" s="124"/>
      <c r="E57" s="124"/>
      <c r="F57" s="125"/>
      <c r="G57" s="68" t="s">
        <v>40</v>
      </c>
      <c r="H57" s="68" t="s">
        <v>74</v>
      </c>
      <c r="I57" s="68">
        <v>18</v>
      </c>
      <c r="J57" s="68">
        <v>3</v>
      </c>
      <c r="K57" s="70" t="str">
        <f t="shared" si="64"/>
        <v>SEA</v>
      </c>
      <c r="L57" s="71" t="str">
        <f t="shared" si="65"/>
        <v>A</v>
      </c>
      <c r="M57" s="72" t="str">
        <f t="shared" si="66"/>
        <v>Média</v>
      </c>
      <c r="N57" s="70">
        <f t="shared" si="67"/>
        <v>5</v>
      </c>
      <c r="O57" s="73">
        <f>IF(H57="I",N57*Contagem!$U$11,IF(H57="E",N57*Contagem!$U$13,IF(H57="A",N57*Contagem!$U$12,IF(H57="T",N57*Contagem!$U$14,""))))</f>
        <v>5</v>
      </c>
      <c r="P57" s="97" t="s">
        <v>137</v>
      </c>
      <c r="Q57" s="97"/>
      <c r="R57" s="97"/>
      <c r="S57" s="97"/>
      <c r="T57" s="97"/>
    </row>
    <row r="58" spans="1:20" s="66" customFormat="1" ht="13.5" customHeight="1" x14ac:dyDescent="0.25">
      <c r="A58" s="123" t="s">
        <v>135</v>
      </c>
      <c r="B58" s="124"/>
      <c r="C58" s="124"/>
      <c r="D58" s="124"/>
      <c r="E58" s="124"/>
      <c r="F58" s="125"/>
      <c r="G58" s="68" t="s">
        <v>40</v>
      </c>
      <c r="H58" s="68" t="s">
        <v>74</v>
      </c>
      <c r="I58" s="68">
        <v>18</v>
      </c>
      <c r="J58" s="68">
        <v>3</v>
      </c>
      <c r="K58" s="70" t="str">
        <f t="shared" si="64"/>
        <v>SEA</v>
      </c>
      <c r="L58" s="71" t="str">
        <f t="shared" si="65"/>
        <v>A</v>
      </c>
      <c r="M58" s="72" t="str">
        <f t="shared" si="66"/>
        <v>Média</v>
      </c>
      <c r="N58" s="70">
        <f t="shared" si="67"/>
        <v>5</v>
      </c>
      <c r="O58" s="73">
        <f>IF(H58="I",N58*Contagem!$U$11,IF(H58="E",N58*Contagem!$U$13,IF(H58="A",N58*Contagem!$U$12,IF(H58="T",N58*Contagem!$U$14,""))))</f>
        <v>5</v>
      </c>
      <c r="P58" s="103" t="s">
        <v>138</v>
      </c>
      <c r="Q58" s="103"/>
      <c r="R58" s="103"/>
      <c r="S58" s="103"/>
      <c r="T58" s="103"/>
    </row>
    <row r="59" spans="1:20" s="66" customFormat="1" ht="13.5" customHeight="1" x14ac:dyDescent="0.25">
      <c r="A59" s="96"/>
      <c r="B59" s="97"/>
      <c r="C59" s="97"/>
      <c r="D59" s="97"/>
      <c r="E59" s="97"/>
      <c r="F59" s="98"/>
      <c r="G59" s="68"/>
      <c r="H59" s="68"/>
      <c r="I59" s="68"/>
      <c r="J59" s="68"/>
      <c r="K59" s="70" t="str">
        <f t="shared" ref="K59:K66" si="68">CONCATENATE(G59,L59)</f>
        <v/>
      </c>
      <c r="L59" s="71" t="str">
        <f t="shared" ref="L59:L66" si="69">IF(OR(ISBLANK(I59),ISBLANK(J59)),IF(OR(G59="ALI",G59="AIE"),"L",IF(ISBLANK(G59),"","A")),IF(G59="EE",IF(J59&gt;=3,IF(I59&gt;=5,"H","A"),IF(J59&gt;=2,IF(I59&gt;=16,"H",IF(I59&lt;=4,"L","A")),IF(I59&lt;=15,"L","A"))),IF(OR(G59="SE",G59="CE"),IF(J59&gt;=4,IF(I59&gt;=6,"H","A"),IF(J59&gt;=2,IF(I59&gt;=20,"H",IF(I59&lt;=5,"L","A")),IF(I59&lt;=19,"L","A"))),IF(OR(G59="ALI",G59="AIE"),IF(J59&gt;=6,IF(I59&gt;=20,"H","A"),IF(J59&gt;=2,IF(I59&gt;=51,"H",IF(I59&lt;=19,"L","A")),IF(I59&lt;=50,"L","A")))))))</f>
        <v/>
      </c>
      <c r="M59" s="72" t="str">
        <f t="shared" ref="M59:M66" si="70">IF(L59="L","Baixa",IF(L59="A","Média",IF(L59="","","Alta")))</f>
        <v/>
      </c>
      <c r="N59" s="70" t="str">
        <f t="shared" ref="N59:N66" si="71">IF(ISBLANK(G59),"",IF(G59="ALI",IF(L59="L",7,IF(L59="A",10,15)),IF(G59="AIE",IF(L59="L",5,IF(L59="A",7,10)),IF(G59="SE",IF(L59="L",4,IF(L59="A",5,7)),IF(OR(G59="EE",G59="CE"),IF(L59="L",3,IF(L59="A",4,6)))))))</f>
        <v/>
      </c>
      <c r="O59" s="73" t="str">
        <f>IF(H59="I",N59*Contagem!$U$11,IF(H59="E",N59*Contagem!$U$13,IF(H59="A",N59*Contagem!$U$12,IF(H59="T",N59*Contagem!$U$14,""))))</f>
        <v/>
      </c>
      <c r="P59" s="97"/>
      <c r="Q59" s="97"/>
      <c r="R59" s="97"/>
      <c r="S59" s="97"/>
      <c r="T59" s="97"/>
    </row>
    <row r="60" spans="1:20" s="66" customFormat="1" ht="13.5" customHeight="1" x14ac:dyDescent="0.25">
      <c r="A60" s="129" t="s">
        <v>107</v>
      </c>
      <c r="B60" s="130"/>
      <c r="C60" s="130"/>
      <c r="D60" s="130"/>
      <c r="E60" s="130"/>
      <c r="F60" s="131"/>
      <c r="G60" s="68"/>
      <c r="H60" s="68"/>
      <c r="I60" s="68"/>
      <c r="J60" s="68"/>
      <c r="K60" s="70" t="str">
        <f t="shared" si="68"/>
        <v/>
      </c>
      <c r="L60" s="71" t="str">
        <f t="shared" si="69"/>
        <v/>
      </c>
      <c r="M60" s="72" t="str">
        <f t="shared" si="70"/>
        <v/>
      </c>
      <c r="N60" s="70" t="str">
        <f t="shared" si="71"/>
        <v/>
      </c>
      <c r="O60" s="73" t="str">
        <f>IF(H60="I",N60*Contagem!$U$11,IF(H60="E",N60*Contagem!$U$13,IF(H60="A",N60*Contagem!$U$12,IF(H60="T",N60*Contagem!$U$14,""))))</f>
        <v/>
      </c>
      <c r="P60" s="97"/>
      <c r="Q60" s="97"/>
      <c r="R60" s="97"/>
      <c r="S60" s="97"/>
      <c r="T60" s="97"/>
    </row>
    <row r="61" spans="1:20" s="77" customFormat="1" ht="13.5" customHeight="1" x14ac:dyDescent="0.25">
      <c r="A61" s="123" t="s">
        <v>108</v>
      </c>
      <c r="B61" s="124"/>
      <c r="C61" s="124"/>
      <c r="D61" s="124"/>
      <c r="E61" s="124"/>
      <c r="F61" s="125"/>
      <c r="G61" s="68" t="s">
        <v>39</v>
      </c>
      <c r="H61" s="68" t="s">
        <v>74</v>
      </c>
      <c r="I61" s="78">
        <v>7</v>
      </c>
      <c r="J61" s="78">
        <v>4</v>
      </c>
      <c r="K61" s="70" t="str">
        <f t="shared" si="68"/>
        <v>EEH</v>
      </c>
      <c r="L61" s="71" t="str">
        <f t="shared" si="69"/>
        <v>H</v>
      </c>
      <c r="M61" s="72" t="str">
        <f t="shared" si="70"/>
        <v>Alta</v>
      </c>
      <c r="N61" s="70">
        <f t="shared" si="71"/>
        <v>6</v>
      </c>
      <c r="O61" s="73">
        <f>IF(H61="I",N61*Contagem!$U$11,IF(H61="E",N61*Contagem!$U$13,IF(H61="A",N61*Contagem!$U$12,IF(H61="T",N61*Contagem!$U$14,""))))</f>
        <v>6</v>
      </c>
      <c r="P61" s="99" t="s">
        <v>111</v>
      </c>
      <c r="Q61" s="76"/>
      <c r="R61" s="76"/>
      <c r="S61" s="76"/>
      <c r="T61" s="76"/>
    </row>
    <row r="62" spans="1:20" s="77" customFormat="1" ht="13.5" customHeight="1" x14ac:dyDescent="0.25">
      <c r="A62" s="123" t="s">
        <v>109</v>
      </c>
      <c r="B62" s="124"/>
      <c r="C62" s="124"/>
      <c r="D62" s="124"/>
      <c r="E62" s="124"/>
      <c r="F62" s="125"/>
      <c r="G62" s="68" t="s">
        <v>39</v>
      </c>
      <c r="H62" s="68" t="s">
        <v>74</v>
      </c>
      <c r="I62" s="78">
        <v>9</v>
      </c>
      <c r="J62" s="78">
        <v>4</v>
      </c>
      <c r="K62" s="70" t="str">
        <f t="shared" si="68"/>
        <v>EEH</v>
      </c>
      <c r="L62" s="71" t="str">
        <f t="shared" si="69"/>
        <v>H</v>
      </c>
      <c r="M62" s="72" t="str">
        <f t="shared" si="70"/>
        <v>Alta</v>
      </c>
      <c r="N62" s="70">
        <f t="shared" si="71"/>
        <v>6</v>
      </c>
      <c r="O62" s="73">
        <f>IF(H62="I",N62*Contagem!$U$11,IF(H62="E",N62*Contagem!$U$13,IF(H62="A",N62*Contagem!$U$12,IF(H62="T",N62*Contagem!$U$14,""))))</f>
        <v>6</v>
      </c>
      <c r="P62" s="99" t="s">
        <v>112</v>
      </c>
      <c r="Q62" s="76"/>
      <c r="R62" s="76"/>
      <c r="S62" s="76"/>
      <c r="T62" s="76"/>
    </row>
    <row r="63" spans="1:20" s="77" customFormat="1" ht="13.5" customHeight="1" x14ac:dyDescent="0.25">
      <c r="A63" s="96" t="s">
        <v>110</v>
      </c>
      <c r="B63" s="97"/>
      <c r="C63" s="97"/>
      <c r="D63" s="97"/>
      <c r="E63" s="97"/>
      <c r="F63" s="98"/>
      <c r="G63" s="68" t="s">
        <v>38</v>
      </c>
      <c r="H63" s="68" t="s">
        <v>74</v>
      </c>
      <c r="I63" s="78">
        <v>2</v>
      </c>
      <c r="J63" s="78">
        <v>1</v>
      </c>
      <c r="K63" s="70" t="str">
        <f t="shared" si="68"/>
        <v>CEL</v>
      </c>
      <c r="L63" s="71" t="str">
        <f t="shared" si="69"/>
        <v>L</v>
      </c>
      <c r="M63" s="72" t="str">
        <f t="shared" si="70"/>
        <v>Baixa</v>
      </c>
      <c r="N63" s="70">
        <f t="shared" si="71"/>
        <v>3</v>
      </c>
      <c r="O63" s="73">
        <f>IF(H63="I",N63*Contagem!$U$11,IF(H63="E",N63*Contagem!$U$13,IF(H63="A",N63*Contagem!$U$12,IF(H63="T",N63*Contagem!$U$14,""))))</f>
        <v>3</v>
      </c>
      <c r="P63" s="99"/>
      <c r="Q63" s="76"/>
      <c r="R63" s="76"/>
      <c r="S63" s="76"/>
      <c r="T63" s="76"/>
    </row>
    <row r="64" spans="1:20" s="66" customFormat="1" ht="13.5" customHeight="1" x14ac:dyDescent="0.25">
      <c r="A64" s="123"/>
      <c r="B64" s="124"/>
      <c r="C64" s="124"/>
      <c r="D64" s="124"/>
      <c r="E64" s="124"/>
      <c r="F64" s="125"/>
      <c r="G64" s="68"/>
      <c r="H64" s="68"/>
      <c r="I64" s="68"/>
      <c r="J64" s="68"/>
      <c r="K64" s="70" t="str">
        <f t="shared" si="68"/>
        <v/>
      </c>
      <c r="L64" s="71" t="str">
        <f t="shared" si="69"/>
        <v/>
      </c>
      <c r="M64" s="72" t="str">
        <f t="shared" si="70"/>
        <v/>
      </c>
      <c r="N64" s="70" t="str">
        <f t="shared" si="71"/>
        <v/>
      </c>
      <c r="O64" s="73" t="str">
        <f>IF(H64="I",N64*Contagem!$U$11,IF(H64="E",N64*Contagem!$U$13,IF(H64="A",N64*Contagem!$U$12,IF(H64="T",N64*Contagem!$U$14,""))))</f>
        <v/>
      </c>
      <c r="P64" s="101"/>
      <c r="Q64" s="101"/>
      <c r="R64" s="101"/>
      <c r="S64" s="101"/>
      <c r="T64" s="101"/>
    </row>
    <row r="65" spans="1:20" s="66" customFormat="1" ht="13.5" customHeight="1" x14ac:dyDescent="0.25">
      <c r="A65" s="129" t="s">
        <v>125</v>
      </c>
      <c r="B65" s="130"/>
      <c r="C65" s="130"/>
      <c r="D65" s="130"/>
      <c r="E65" s="130"/>
      <c r="F65" s="131"/>
      <c r="G65" s="68"/>
      <c r="H65" s="68"/>
      <c r="I65" s="68"/>
      <c r="J65" s="68"/>
      <c r="K65" s="70" t="str">
        <f t="shared" si="68"/>
        <v/>
      </c>
      <c r="L65" s="71" t="str">
        <f t="shared" si="69"/>
        <v/>
      </c>
      <c r="M65" s="72" t="str">
        <f t="shared" si="70"/>
        <v/>
      </c>
      <c r="N65" s="70" t="str">
        <f t="shared" si="71"/>
        <v/>
      </c>
      <c r="O65" s="73" t="str">
        <f>IF(H65="I",N65*Contagem!$U$11,IF(H65="E",N65*Contagem!$U$13,IF(H65="A",N65*Contagem!$U$12,IF(H65="T",N65*Contagem!$U$14,""))))</f>
        <v/>
      </c>
      <c r="P65" s="101"/>
      <c r="Q65" s="101"/>
      <c r="R65" s="101"/>
      <c r="S65" s="101"/>
      <c r="T65" s="101"/>
    </row>
    <row r="66" spans="1:20" s="66" customFormat="1" ht="13.5" customHeight="1" x14ac:dyDescent="0.25">
      <c r="A66" s="123" t="s">
        <v>126</v>
      </c>
      <c r="B66" s="124"/>
      <c r="C66" s="124"/>
      <c r="D66" s="124"/>
      <c r="E66" s="124"/>
      <c r="F66" s="125"/>
      <c r="G66" s="68" t="s">
        <v>40</v>
      </c>
      <c r="H66" s="68" t="s">
        <v>74</v>
      </c>
      <c r="I66" s="68">
        <v>49</v>
      </c>
      <c r="J66" s="68">
        <v>4</v>
      </c>
      <c r="K66" s="70" t="str">
        <f t="shared" si="68"/>
        <v>SEH</v>
      </c>
      <c r="L66" s="71" t="str">
        <f t="shared" si="69"/>
        <v>H</v>
      </c>
      <c r="M66" s="72" t="str">
        <f t="shared" si="70"/>
        <v>Alta</v>
      </c>
      <c r="N66" s="70">
        <f t="shared" si="71"/>
        <v>7</v>
      </c>
      <c r="O66" s="73">
        <f>IF(H66="I",N66*Contagem!$U$11,IF(H66="E",N66*Contagem!$U$13,IF(H66="A",N66*Contagem!$U$12,IF(H66="T",N66*Contagem!$U$14,""))))</f>
        <v>7</v>
      </c>
      <c r="P66" s="101" t="s">
        <v>127</v>
      </c>
      <c r="Q66" s="101"/>
      <c r="R66" s="101"/>
      <c r="S66" s="101"/>
      <c r="T66" s="101"/>
    </row>
    <row r="67" spans="1:20" s="66" customFormat="1" ht="13.5" customHeight="1" x14ac:dyDescent="0.25">
      <c r="A67" s="88"/>
      <c r="B67" s="89"/>
      <c r="C67" s="89"/>
      <c r="D67" s="89"/>
      <c r="E67" s="89"/>
      <c r="F67" s="90"/>
      <c r="G67" s="68"/>
      <c r="H67" s="68"/>
      <c r="I67" s="68"/>
      <c r="J67" s="68"/>
      <c r="K67" s="70" t="str">
        <f t="shared" si="36"/>
        <v/>
      </c>
      <c r="L67" s="71" t="str">
        <f t="shared" si="37"/>
        <v/>
      </c>
      <c r="M67" s="72" t="str">
        <f t="shared" si="38"/>
        <v/>
      </c>
      <c r="N67" s="70" t="str">
        <f t="shared" si="39"/>
        <v/>
      </c>
      <c r="O67" s="73" t="str">
        <f>IF(H67="I",N67*Contagem!$U$11,IF(H67="E",N67*Contagem!$U$13,IF(H67="A",N67*Contagem!$U$12,IF(H67="T",N67*Contagem!$U$14,""))))</f>
        <v/>
      </c>
      <c r="P67" s="89"/>
      <c r="Q67" s="75"/>
      <c r="R67" s="75"/>
      <c r="S67" s="75"/>
      <c r="T67" s="75"/>
    </row>
    <row r="68" spans="1:20" s="66" customFormat="1" ht="13.5" customHeight="1" x14ac:dyDescent="0.25">
      <c r="A68" s="129" t="s">
        <v>98</v>
      </c>
      <c r="B68" s="130"/>
      <c r="C68" s="130"/>
      <c r="D68" s="130"/>
      <c r="E68" s="130"/>
      <c r="F68" s="131"/>
      <c r="G68" s="68"/>
      <c r="H68" s="68"/>
      <c r="I68" s="68"/>
      <c r="J68" s="68"/>
      <c r="K68" s="70" t="str">
        <f t="shared" si="36"/>
        <v/>
      </c>
      <c r="L68" s="71" t="str">
        <f t="shared" si="37"/>
        <v/>
      </c>
      <c r="M68" s="72" t="str">
        <f t="shared" si="38"/>
        <v/>
      </c>
      <c r="N68" s="70" t="str">
        <f t="shared" si="39"/>
        <v/>
      </c>
      <c r="O68" s="73" t="str">
        <f>IF(H68="I",N68*Contagem!$U$11,IF(H68="E",N68*Contagem!$U$13,IF(H68="A",N68*Contagem!$U$12,IF(H68="T",N68*Contagem!$U$14,""))))</f>
        <v/>
      </c>
      <c r="P68" s="89"/>
      <c r="Q68" s="75"/>
      <c r="R68" s="75"/>
      <c r="S68" s="75"/>
      <c r="T68" s="75"/>
    </row>
    <row r="69" spans="1:20" s="77" customFormat="1" ht="13.5" customHeight="1" x14ac:dyDescent="0.25">
      <c r="A69" s="123" t="s">
        <v>100</v>
      </c>
      <c r="B69" s="124"/>
      <c r="C69" s="124"/>
      <c r="D69" s="124"/>
      <c r="E69" s="124"/>
      <c r="F69" s="125"/>
      <c r="G69" s="68" t="s">
        <v>39</v>
      </c>
      <c r="H69" s="68" t="s">
        <v>74</v>
      </c>
      <c r="I69" s="78">
        <v>9</v>
      </c>
      <c r="J69" s="78">
        <v>4</v>
      </c>
      <c r="K69" s="70" t="str">
        <f t="shared" si="36"/>
        <v>EEH</v>
      </c>
      <c r="L69" s="71" t="str">
        <f t="shared" si="37"/>
        <v>H</v>
      </c>
      <c r="M69" s="72" t="str">
        <f t="shared" si="38"/>
        <v>Alta</v>
      </c>
      <c r="N69" s="70">
        <f t="shared" si="39"/>
        <v>6</v>
      </c>
      <c r="O69" s="73">
        <f>IF(H69="I",N69*Contagem!$U$11,IF(H69="E",N69*Contagem!$U$13,IF(H69="A",N69*Contagem!$U$12,IF(H69="T",N69*Contagem!$U$14,""))))</f>
        <v>6</v>
      </c>
      <c r="P69" s="79" t="s">
        <v>101</v>
      </c>
      <c r="Q69" s="76"/>
      <c r="R69" s="76"/>
      <c r="S69" s="76"/>
      <c r="T69" s="76"/>
    </row>
    <row r="70" spans="1:20" s="77" customFormat="1" ht="13.5" customHeight="1" x14ac:dyDescent="0.25">
      <c r="A70" s="123" t="s">
        <v>99</v>
      </c>
      <c r="B70" s="124"/>
      <c r="C70" s="124"/>
      <c r="D70" s="124"/>
      <c r="E70" s="124"/>
      <c r="F70" s="125"/>
      <c r="G70" s="68" t="s">
        <v>40</v>
      </c>
      <c r="H70" s="68" t="s">
        <v>74</v>
      </c>
      <c r="I70" s="78">
        <v>12</v>
      </c>
      <c r="J70" s="78">
        <v>4</v>
      </c>
      <c r="K70" s="70" t="str">
        <f t="shared" si="36"/>
        <v>SEH</v>
      </c>
      <c r="L70" s="71" t="str">
        <f t="shared" si="37"/>
        <v>H</v>
      </c>
      <c r="M70" s="72" t="str">
        <f t="shared" si="38"/>
        <v>Alta</v>
      </c>
      <c r="N70" s="70">
        <f t="shared" si="39"/>
        <v>7</v>
      </c>
      <c r="O70" s="73">
        <f>IF(H70="I",N70*Contagem!$U$11,IF(H70="E",N70*Contagem!$U$13,IF(H70="A",N70*Contagem!$U$12,IF(H70="T",N70*Contagem!$U$14,""))))</f>
        <v>7</v>
      </c>
      <c r="P70" s="95" t="s">
        <v>101</v>
      </c>
      <c r="Q70" s="76"/>
      <c r="R70" s="76"/>
      <c r="S70" s="76"/>
      <c r="T70" s="76"/>
    </row>
    <row r="71" spans="1:20" s="77" customFormat="1" ht="13.5" customHeight="1" x14ac:dyDescent="0.25">
      <c r="A71" s="92" t="s">
        <v>78</v>
      </c>
      <c r="B71" s="93"/>
      <c r="C71" s="93"/>
      <c r="D71" s="93"/>
      <c r="E71" s="93"/>
      <c r="F71" s="94"/>
      <c r="G71" s="68" t="s">
        <v>40</v>
      </c>
      <c r="H71" s="68" t="s">
        <v>74</v>
      </c>
      <c r="I71" s="78">
        <v>11</v>
      </c>
      <c r="J71" s="78">
        <v>3</v>
      </c>
      <c r="K71" s="70" t="str">
        <f t="shared" si="36"/>
        <v>SEA</v>
      </c>
      <c r="L71" s="71" t="str">
        <f t="shared" si="37"/>
        <v>A</v>
      </c>
      <c r="M71" s="72" t="str">
        <f t="shared" si="38"/>
        <v>Média</v>
      </c>
      <c r="N71" s="70">
        <f t="shared" si="39"/>
        <v>5</v>
      </c>
      <c r="O71" s="73">
        <f>IF(H71="I",N71*Contagem!$U$11,IF(H71="E",N71*Contagem!$U$13,IF(H71="A",N71*Contagem!$U$12,IF(H71="T",N71*Contagem!$U$14,""))))</f>
        <v>5</v>
      </c>
      <c r="P71" s="95" t="s">
        <v>102</v>
      </c>
      <c r="Q71" s="76"/>
      <c r="R71" s="76"/>
      <c r="S71" s="76"/>
      <c r="T71" s="76"/>
    </row>
    <row r="72" spans="1:20" s="77" customFormat="1" ht="13.5" customHeight="1" x14ac:dyDescent="0.25">
      <c r="A72" s="92" t="s">
        <v>87</v>
      </c>
      <c r="B72" s="93"/>
      <c r="C72" s="93"/>
      <c r="D72" s="93"/>
      <c r="E72" s="93"/>
      <c r="F72" s="94"/>
      <c r="G72" s="68" t="s">
        <v>39</v>
      </c>
      <c r="H72" s="68" t="s">
        <v>74</v>
      </c>
      <c r="I72" s="78">
        <v>9</v>
      </c>
      <c r="J72" s="78">
        <v>4</v>
      </c>
      <c r="K72" s="70" t="str">
        <f t="shared" ref="K72" si="72">CONCATENATE(G72,L72)</f>
        <v>EEH</v>
      </c>
      <c r="L72" s="71" t="str">
        <f t="shared" ref="L72" si="73">IF(OR(ISBLANK(I72),ISBLANK(J72)),IF(OR(G72="ALI",G72="AIE"),"L",IF(ISBLANK(G72),"","A")),IF(G72="EE",IF(J72&gt;=3,IF(I72&gt;=5,"H","A"),IF(J72&gt;=2,IF(I72&gt;=16,"H",IF(I72&lt;=4,"L","A")),IF(I72&lt;=15,"L","A"))),IF(OR(G72="SE",G72="CE"),IF(J72&gt;=4,IF(I72&gt;=6,"H","A"),IF(J72&gt;=2,IF(I72&gt;=20,"H",IF(I72&lt;=5,"L","A")),IF(I72&lt;=19,"L","A"))),IF(OR(G72="ALI",G72="AIE"),IF(J72&gt;=6,IF(I72&gt;=20,"H","A"),IF(J72&gt;=2,IF(I72&gt;=51,"H",IF(I72&lt;=19,"L","A")),IF(I72&lt;=50,"L","A")))))))</f>
        <v>H</v>
      </c>
      <c r="M72" s="72" t="str">
        <f t="shared" ref="M72" si="74">IF(L72="L","Baixa",IF(L72="A","Média",IF(L72="","","Alta")))</f>
        <v>Alta</v>
      </c>
      <c r="N72" s="70">
        <f t="shared" ref="N72" si="75">IF(ISBLANK(G72),"",IF(G72="ALI",IF(L72="L",7,IF(L72="A",10,15)),IF(G72="AIE",IF(L72="L",5,IF(L72="A",7,10)),IF(G72="SE",IF(L72="L",4,IF(L72="A",5,7)),IF(OR(G72="EE",G72="CE"),IF(L72="L",3,IF(L72="A",4,6)))))))</f>
        <v>6</v>
      </c>
      <c r="O72" s="73">
        <f>IF(H72="I",N72*Contagem!$U$11,IF(H72="E",N72*Contagem!$U$13,IF(H72="A",N72*Contagem!$U$12,IF(H72="T",N72*Contagem!$U$14,""))))</f>
        <v>6</v>
      </c>
      <c r="P72" s="95" t="s">
        <v>101</v>
      </c>
      <c r="Q72" s="76"/>
      <c r="R72" s="76"/>
      <c r="S72" s="76"/>
      <c r="T72" s="76"/>
    </row>
    <row r="73" spans="1:20" s="77" customFormat="1" ht="13.5" customHeight="1" x14ac:dyDescent="0.25">
      <c r="A73" s="92" t="s">
        <v>103</v>
      </c>
      <c r="B73" s="93"/>
      <c r="C73" s="93"/>
      <c r="D73" s="93"/>
      <c r="E73" s="93"/>
      <c r="F73" s="94"/>
      <c r="G73" s="68" t="s">
        <v>40</v>
      </c>
      <c r="H73" s="68" t="s">
        <v>74</v>
      </c>
      <c r="I73" s="78">
        <v>9</v>
      </c>
      <c r="J73" s="78">
        <v>4</v>
      </c>
      <c r="K73" s="70" t="str">
        <f t="shared" si="36"/>
        <v>SEH</v>
      </c>
      <c r="L73" s="71" t="str">
        <f t="shared" si="37"/>
        <v>H</v>
      </c>
      <c r="M73" s="72" t="str">
        <f t="shared" si="38"/>
        <v>Alta</v>
      </c>
      <c r="N73" s="70">
        <f t="shared" si="39"/>
        <v>7</v>
      </c>
      <c r="O73" s="73">
        <f>IF(H73="I",N73*Contagem!$U$11,IF(H73="E",N73*Contagem!$U$13,IF(H73="A",N73*Contagem!$U$12,IF(H73="T",N73*Contagem!$U$14,""))))</f>
        <v>7</v>
      </c>
      <c r="P73" s="95" t="s">
        <v>101</v>
      </c>
      <c r="Q73" s="76"/>
      <c r="R73" s="76"/>
      <c r="S73" s="76"/>
      <c r="T73" s="76"/>
    </row>
    <row r="74" spans="1:20" s="77" customFormat="1" ht="13.5" customHeight="1" x14ac:dyDescent="0.25">
      <c r="A74" s="92" t="s">
        <v>75</v>
      </c>
      <c r="B74" s="93"/>
      <c r="C74" s="93"/>
      <c r="D74" s="93"/>
      <c r="E74" s="93"/>
      <c r="F74" s="94"/>
      <c r="G74" s="68" t="s">
        <v>39</v>
      </c>
      <c r="H74" s="68" t="s">
        <v>74</v>
      </c>
      <c r="I74" s="78">
        <v>3</v>
      </c>
      <c r="J74" s="78">
        <v>1</v>
      </c>
      <c r="K74" s="70" t="str">
        <f t="shared" si="36"/>
        <v>EEL</v>
      </c>
      <c r="L74" s="71" t="str">
        <f t="shared" si="37"/>
        <v>L</v>
      </c>
      <c r="M74" s="72" t="str">
        <f t="shared" si="38"/>
        <v>Baixa</v>
      </c>
      <c r="N74" s="70">
        <f t="shared" si="39"/>
        <v>3</v>
      </c>
      <c r="O74" s="73">
        <f>IF(H74="I",N74*Contagem!$U$11,IF(H74="E",N74*Contagem!$U$13,IF(H74="A",N74*Contagem!$U$12,IF(H74="T",N74*Contagem!$U$14,""))))</f>
        <v>3</v>
      </c>
      <c r="P74" s="81"/>
      <c r="Q74" s="76"/>
      <c r="R74" s="76"/>
      <c r="S74" s="76"/>
      <c r="T74" s="76"/>
    </row>
    <row r="75" spans="1:20" s="77" customFormat="1" ht="13.5" customHeight="1" x14ac:dyDescent="0.25">
      <c r="A75" s="123"/>
      <c r="B75" s="124"/>
      <c r="C75" s="124"/>
      <c r="D75" s="124"/>
      <c r="E75" s="124"/>
      <c r="F75" s="125"/>
      <c r="G75" s="68"/>
      <c r="H75" s="68"/>
      <c r="I75" s="68"/>
      <c r="J75" s="68"/>
      <c r="K75" s="70" t="str">
        <f>CONCATENATE(G75,L75)</f>
        <v/>
      </c>
      <c r="L75" s="71" t="str">
        <f>IF(OR(ISBLANK(I75),ISBLANK(J75)),IF(OR(G75="ALI",G75="AIE"),"L",IF(ISBLANK(G75),"","A")),IF(G75="EE",IF(J75&gt;=3,IF(I75&gt;=5,"H","A"),IF(J75&gt;=2,IF(I75&gt;=16,"H",IF(I75&lt;=4,"L","A")),IF(I75&lt;=15,"L","A"))),IF(OR(G75="SE",G75="CE"),IF(J75&gt;=4,IF(I75&gt;=6,"H","A"),IF(J75&gt;=2,IF(I75&gt;=20,"H",IF(I75&lt;=5,"L","A")),IF(I75&lt;=19,"L","A"))),IF(OR(G75="ALI",G75="AIE"),IF(J75&gt;=6,IF(I75&gt;=20,"H","A"),IF(J75&gt;=2,IF(I75&gt;=51,"H",IF(I75&lt;=19,"L","A")),IF(I75&lt;=50,"L","A")))))))</f>
        <v/>
      </c>
      <c r="M75" s="72" t="str">
        <f>IF(L75="L","Baixa",IF(L75="A","Média",IF(L75="","","Alta")))</f>
        <v/>
      </c>
      <c r="N75" s="70" t="str">
        <f>IF(ISBLANK(G75),"",IF(G75="ALI",IF(L75="L",7,IF(L75="A",10,15)),IF(G75="AIE",IF(L75="L",5,IF(L75="A",7,10)),IF(G75="SE",IF(L75="L",4,IF(L75="A",5,7)),IF(OR(G75="EE",G75="CE"),IF(L75="L",3,IF(L75="A",4,6)))))))</f>
        <v/>
      </c>
      <c r="O75" s="73" t="str">
        <f>IF(H75="I",N75*Contagem!$U$11,IF(H75="E",N75*Contagem!$U$13,IF(H75="A",N75*Contagem!$U$12,IF(H75="T",N75*Contagem!$U$14,""))))</f>
        <v/>
      </c>
      <c r="P75" s="87"/>
      <c r="Q75" s="76"/>
      <c r="R75" s="76"/>
      <c r="S75" s="76"/>
      <c r="T75" s="76"/>
    </row>
    <row r="76" spans="1:20" s="66" customFormat="1" ht="13.5" customHeight="1" x14ac:dyDescent="0.25">
      <c r="A76" s="132" t="s">
        <v>79</v>
      </c>
      <c r="B76" s="133"/>
      <c r="C76" s="133"/>
      <c r="D76" s="133"/>
      <c r="E76" s="133"/>
      <c r="F76" s="134"/>
      <c r="G76" s="68"/>
      <c r="H76" s="68"/>
      <c r="I76" s="68"/>
      <c r="J76" s="68"/>
      <c r="K76" s="70" t="str">
        <f t="shared" ref="K76" si="76">CONCATENATE(G76,L76)</f>
        <v/>
      </c>
      <c r="L76" s="71" t="str">
        <f t="shared" ref="L76" si="77">IF(OR(ISBLANK(I76),ISBLANK(J76)),IF(OR(G76="ALI",G76="AIE"),"L",IF(ISBLANK(G76),"","A")),IF(G76="EE",IF(J76&gt;=3,IF(I76&gt;=5,"H","A"),IF(J76&gt;=2,IF(I76&gt;=16,"H",IF(I76&lt;=4,"L","A")),IF(I76&lt;=15,"L","A"))),IF(OR(G76="SE",G76="CE"),IF(J76&gt;=4,IF(I76&gt;=6,"H","A"),IF(J76&gt;=2,IF(I76&gt;=20,"H",IF(I76&lt;=5,"L","A")),IF(I76&lt;=19,"L","A"))),IF(OR(G76="ALI",G76="AIE"),IF(J76&gt;=6,IF(I76&gt;=20,"H","A"),IF(J76&gt;=2,IF(I76&gt;=51,"H",IF(I76&lt;=19,"L","A")),IF(I76&lt;=50,"L","A")))))))</f>
        <v/>
      </c>
      <c r="M76" s="72" t="str">
        <f t="shared" ref="M76" si="78">IF(L76="L","Baixa",IF(L76="A","Média",IF(L76="","","Alta")))</f>
        <v/>
      </c>
      <c r="N76" s="70" t="str">
        <f t="shared" ref="N76" si="79">IF(ISBLANK(G76),"",IF(G76="ALI",IF(L76="L",7,IF(L76="A",10,15)),IF(G76="AIE",IF(L76="L",5,IF(L76="A",7,10)),IF(G76="SE",IF(L76="L",4,IF(L76="A",5,7)),IF(OR(G76="EE",G76="CE"),IF(L76="L",3,IF(L76="A",4,6)))))))</f>
        <v/>
      </c>
      <c r="O76" s="73" t="str">
        <f>IF(H76="I",N76*Contagem!$U$11,IF(H76="E",N76*Contagem!$U$13,IF(H76="A",N76*Contagem!$U$12,IF(H76="T",N76*Contagem!$U$14,""))))</f>
        <v/>
      </c>
      <c r="P76" s="87"/>
      <c r="Q76" s="87"/>
      <c r="R76" s="87"/>
      <c r="S76" s="87"/>
      <c r="T76" s="87"/>
    </row>
    <row r="77" spans="1:20" s="77" customFormat="1" ht="13.5" customHeight="1" x14ac:dyDescent="0.25">
      <c r="A77" s="123" t="s">
        <v>97</v>
      </c>
      <c r="B77" s="124"/>
      <c r="C77" s="124"/>
      <c r="D77" s="124"/>
      <c r="E77" s="124"/>
      <c r="F77" s="125"/>
      <c r="G77" s="68" t="s">
        <v>36</v>
      </c>
      <c r="H77" s="68" t="s">
        <v>74</v>
      </c>
      <c r="I77" s="68">
        <v>3</v>
      </c>
      <c r="J77" s="68">
        <v>1</v>
      </c>
      <c r="K77" s="70" t="str">
        <f t="shared" ref="K77:K81" si="80">CONCATENATE(G77,L77)</f>
        <v>ALIL</v>
      </c>
      <c r="L77" s="71" t="str">
        <f t="shared" ref="L77:L81" si="81">IF(OR(ISBLANK(I77),ISBLANK(J77)),IF(OR(G77="ALI",G77="AIE"),"L",IF(ISBLANK(G77),"","A")),IF(G77="EE",IF(J77&gt;=3,IF(I77&gt;=5,"H","A"),IF(J77&gt;=2,IF(I77&gt;=16,"H",IF(I77&lt;=4,"L","A")),IF(I77&lt;=15,"L","A"))),IF(OR(G77="SE",G77="CE"),IF(J77&gt;=4,IF(I77&gt;=6,"H","A"),IF(J77&gt;=2,IF(I77&gt;=20,"H",IF(I77&lt;=5,"L","A")),IF(I77&lt;=19,"L","A"))),IF(OR(G77="ALI",G77="AIE"),IF(J77&gt;=6,IF(I77&gt;=20,"H","A"),IF(J77&gt;=2,IF(I77&gt;=51,"H",IF(I77&lt;=19,"L","A")),IF(I77&lt;=50,"L","A")))))))</f>
        <v>L</v>
      </c>
      <c r="M77" s="72" t="str">
        <f t="shared" ref="M77:M81" si="82">IF(L77="L","Baixa",IF(L77="A","Média",IF(L77="","","Alta")))</f>
        <v>Baixa</v>
      </c>
      <c r="N77" s="70">
        <f t="shared" ref="N77:N81" si="83">IF(ISBLANK(G77),"",IF(G77="ALI",IF(L77="L",7,IF(L77="A",10,15)),IF(G77="AIE",IF(L77="L",5,IF(L77="A",7,10)),IF(G77="SE",IF(L77="L",4,IF(L77="A",5,7)),IF(OR(G77="EE",G77="CE"),IF(L77="L",3,IF(L77="A",4,6)))))))</f>
        <v>7</v>
      </c>
      <c r="O77" s="73">
        <f>IF(H77="I",N77*Contagem!$U$11,IF(H77="E",N77*Contagem!$U$13,IF(H77="A",N77*Contagem!$U$12,IF(H77="T",N77*Contagem!$U$14,""))))</f>
        <v>7</v>
      </c>
      <c r="P77" s="87"/>
      <c r="Q77" s="76"/>
      <c r="R77" s="76"/>
      <c r="S77" s="76"/>
      <c r="T77" s="76"/>
    </row>
    <row r="78" spans="1:20" s="66" customFormat="1" ht="13.5" customHeight="1" x14ac:dyDescent="0.25">
      <c r="A78" s="123" t="s">
        <v>131</v>
      </c>
      <c r="B78" s="124"/>
      <c r="C78" s="124"/>
      <c r="D78" s="124"/>
      <c r="E78" s="124"/>
      <c r="F78" s="125"/>
      <c r="G78" s="68" t="s">
        <v>36</v>
      </c>
      <c r="H78" s="68" t="s">
        <v>74</v>
      </c>
      <c r="I78" s="68">
        <v>6</v>
      </c>
      <c r="J78" s="68">
        <v>2</v>
      </c>
      <c r="K78" s="70" t="str">
        <f t="shared" si="80"/>
        <v>ALIL</v>
      </c>
      <c r="L78" s="71" t="str">
        <f t="shared" si="81"/>
        <v>L</v>
      </c>
      <c r="M78" s="72" t="str">
        <f t="shared" si="82"/>
        <v>Baixa</v>
      </c>
      <c r="N78" s="70">
        <f t="shared" si="83"/>
        <v>7</v>
      </c>
      <c r="O78" s="73">
        <f>IF(H78="I",N78*Contagem!$U$11,IF(H78="E",N78*Contagem!$U$13,IF(H78="A",N78*Contagem!$U$12,IF(H78="T",N78*Contagem!$U$14,""))))</f>
        <v>7</v>
      </c>
      <c r="P78" s="87" t="s">
        <v>139</v>
      </c>
      <c r="Q78" s="87"/>
      <c r="R78" s="87"/>
      <c r="S78" s="87"/>
      <c r="T78" s="87"/>
    </row>
    <row r="79" spans="1:20" s="66" customFormat="1" ht="13.5" customHeight="1" x14ac:dyDescent="0.25">
      <c r="A79" s="123" t="s">
        <v>140</v>
      </c>
      <c r="B79" s="124"/>
      <c r="C79" s="124"/>
      <c r="D79" s="124"/>
      <c r="E79" s="124"/>
      <c r="F79" s="125"/>
      <c r="G79" s="68" t="s">
        <v>36</v>
      </c>
      <c r="H79" s="68" t="s">
        <v>116</v>
      </c>
      <c r="I79" s="68">
        <v>42</v>
      </c>
      <c r="J79" s="68">
        <v>5</v>
      </c>
      <c r="K79" s="70" t="str">
        <f t="shared" si="80"/>
        <v>ALIA</v>
      </c>
      <c r="L79" s="71" t="str">
        <f t="shared" si="81"/>
        <v>A</v>
      </c>
      <c r="M79" s="72" t="str">
        <f t="shared" si="82"/>
        <v>Média</v>
      </c>
      <c r="N79" s="70">
        <f t="shared" si="83"/>
        <v>10</v>
      </c>
      <c r="O79" s="73">
        <f>IF(H79="I",N79*Contagem!$U$11,IF(H79="E",N79*Contagem!$U$13,IF(H79="A",N79*Contagem!$U$12,IF(H79="T",N79*Contagem!$U$14,""))))</f>
        <v>5</v>
      </c>
      <c r="P79" s="87" t="s">
        <v>142</v>
      </c>
      <c r="Q79" s="87"/>
      <c r="R79" s="87"/>
      <c r="S79" s="87"/>
      <c r="T79" s="87"/>
    </row>
    <row r="80" spans="1:20" s="66" customFormat="1" ht="13.5" customHeight="1" x14ac:dyDescent="0.25">
      <c r="A80" s="123" t="s">
        <v>141</v>
      </c>
      <c r="B80" s="124"/>
      <c r="C80" s="124"/>
      <c r="D80" s="124"/>
      <c r="E80" s="124"/>
      <c r="F80" s="125"/>
      <c r="G80" s="68" t="s">
        <v>36</v>
      </c>
      <c r="H80" s="68" t="s">
        <v>116</v>
      </c>
      <c r="I80" s="68">
        <v>40</v>
      </c>
      <c r="J80" s="68">
        <v>5</v>
      </c>
      <c r="K80" s="70" t="str">
        <f t="shared" ref="K80" si="84">CONCATENATE(G80,L80)</f>
        <v>ALIA</v>
      </c>
      <c r="L80" s="71" t="str">
        <f t="shared" ref="L80" si="85">IF(OR(ISBLANK(I80),ISBLANK(J80)),IF(OR(G80="ALI",G80="AIE"),"L",IF(ISBLANK(G80),"","A")),IF(G80="EE",IF(J80&gt;=3,IF(I80&gt;=5,"H","A"),IF(J80&gt;=2,IF(I80&gt;=16,"H",IF(I80&lt;=4,"L","A")),IF(I80&lt;=15,"L","A"))),IF(OR(G80="SE",G80="CE"),IF(J80&gt;=4,IF(I80&gt;=6,"H","A"),IF(J80&gt;=2,IF(I80&gt;=20,"H",IF(I80&lt;=5,"L","A")),IF(I80&lt;=19,"L","A"))),IF(OR(G80="ALI",G80="AIE"),IF(J80&gt;=6,IF(I80&gt;=20,"H","A"),IF(J80&gt;=2,IF(I80&gt;=51,"H",IF(I80&lt;=19,"L","A")),IF(I80&lt;=50,"L","A")))))))</f>
        <v>A</v>
      </c>
      <c r="M80" s="72" t="str">
        <f t="shared" ref="M80" si="86">IF(L80="L","Baixa",IF(L80="A","Média",IF(L80="","","Alta")))</f>
        <v>Média</v>
      </c>
      <c r="N80" s="70">
        <f t="shared" ref="N80" si="87">IF(ISBLANK(G80),"",IF(G80="ALI",IF(L80="L",7,IF(L80="A",10,15)),IF(G80="AIE",IF(L80="L",5,IF(L80="A",7,10)),IF(G80="SE",IF(L80="L",4,IF(L80="A",5,7)),IF(OR(G80="EE",G80="CE"),IF(L80="L",3,IF(L80="A",4,6)))))))</f>
        <v>10</v>
      </c>
      <c r="O80" s="73">
        <f>IF(H80="I",N80*Contagem!$U$11,IF(H80="E",N80*Contagem!$U$13,IF(H80="A",N80*Contagem!$U$12,IF(H80="T",N80*Contagem!$U$14,""))))</f>
        <v>5</v>
      </c>
      <c r="P80" s="104" t="s">
        <v>142</v>
      </c>
      <c r="Q80" s="87"/>
      <c r="R80" s="87"/>
      <c r="S80" s="87"/>
      <c r="T80" s="87"/>
    </row>
    <row r="81" spans="1:20" s="66" customFormat="1" ht="13.5" customHeight="1" x14ac:dyDescent="0.25">
      <c r="A81" s="123"/>
      <c r="B81" s="124"/>
      <c r="C81" s="124"/>
      <c r="D81" s="124"/>
      <c r="E81" s="124"/>
      <c r="F81" s="125"/>
      <c r="G81" s="68"/>
      <c r="H81" s="68"/>
      <c r="I81" s="68"/>
      <c r="J81" s="68"/>
      <c r="K81" s="70" t="str">
        <f t="shared" si="80"/>
        <v/>
      </c>
      <c r="L81" s="71" t="str">
        <f t="shared" si="81"/>
        <v/>
      </c>
      <c r="M81" s="72" t="str">
        <f t="shared" si="82"/>
        <v/>
      </c>
      <c r="N81" s="70" t="str">
        <f t="shared" si="83"/>
        <v/>
      </c>
      <c r="O81" s="73" t="str">
        <f>IF(H81="I",N81*Contagem!$U$11,IF(H81="E",N81*Contagem!$U$13,IF(H81="A",N81*Contagem!$U$12,IF(H81="T",N81*Contagem!$U$14,""))))</f>
        <v/>
      </c>
      <c r="P81" s="87"/>
      <c r="Q81" s="87"/>
      <c r="R81" s="87"/>
      <c r="S81" s="87"/>
      <c r="T81" s="87"/>
    </row>
    <row r="82" spans="1:20" s="66" customFormat="1" ht="13.5" customHeight="1" x14ac:dyDescent="0.25">
      <c r="A82" s="123"/>
      <c r="B82" s="124"/>
      <c r="C82" s="124"/>
      <c r="D82" s="124"/>
      <c r="E82" s="124"/>
      <c r="F82" s="125"/>
      <c r="G82" s="68"/>
      <c r="H82" s="68"/>
      <c r="I82" s="68"/>
      <c r="J82" s="68"/>
      <c r="K82" s="70" t="str">
        <f t="shared" si="36"/>
        <v/>
      </c>
      <c r="L82" s="71" t="str">
        <f t="shared" si="37"/>
        <v/>
      </c>
      <c r="M82" s="72" t="str">
        <f t="shared" si="38"/>
        <v/>
      </c>
      <c r="N82" s="70" t="str">
        <f t="shared" si="39"/>
        <v/>
      </c>
      <c r="O82" s="73" t="str">
        <f>IF(H82="I",N82*Contagem!$U$11,IF(H82="E",N82*Contagem!$U$13,IF(H82="A",N82*Contagem!$U$12,IF(H82="T",N82*Contagem!$U$14,""))))</f>
        <v/>
      </c>
      <c r="P82" s="74"/>
      <c r="Q82" s="64"/>
      <c r="R82" s="64"/>
      <c r="S82" s="64"/>
      <c r="T82" s="64"/>
    </row>
    <row r="83" spans="1:20" s="66" customFormat="1" ht="13.5" customHeight="1" x14ac:dyDescent="0.25">
      <c r="A83" s="129"/>
      <c r="B83" s="130"/>
      <c r="C83" s="130"/>
      <c r="D83" s="130"/>
      <c r="E83" s="130"/>
      <c r="F83" s="131"/>
      <c r="G83" s="68"/>
      <c r="H83" s="68"/>
      <c r="I83" s="68"/>
      <c r="J83" s="68"/>
      <c r="K83" s="70" t="str">
        <f t="shared" ref="K83" si="88">CONCATENATE(G83,L83)</f>
        <v/>
      </c>
      <c r="L83" s="71" t="str">
        <f t="shared" ref="L83" si="89">IF(OR(ISBLANK(I83),ISBLANK(J83)),IF(OR(G83="ALI",G83="AIE"),"L",IF(ISBLANK(G83),"","A")),IF(G83="EE",IF(J83&gt;=3,IF(I83&gt;=5,"H","A"),IF(J83&gt;=2,IF(I83&gt;=16,"H",IF(I83&lt;=4,"L","A")),IF(I83&lt;=15,"L","A"))),IF(OR(G83="SE",G83="CE"),IF(J83&gt;=4,IF(I83&gt;=6,"H","A"),IF(J83&gt;=2,IF(I83&gt;=20,"H",IF(I83&lt;=5,"L","A")),IF(I83&lt;=19,"L","A"))),IF(OR(G83="ALI",G83="AIE"),IF(J83&gt;=6,IF(I83&gt;=20,"H","A"),IF(J83&gt;=2,IF(I83&gt;=51,"H",IF(I83&lt;=19,"L","A")),IF(I83&lt;=50,"L","A")))))))</f>
        <v/>
      </c>
      <c r="M83" s="72" t="str">
        <f t="shared" ref="M83" si="90">IF(L83="L","Baixa",IF(L83="A","Média",IF(L83="","","Alta")))</f>
        <v/>
      </c>
      <c r="N83" s="70" t="str">
        <f t="shared" ref="N83" si="91">IF(ISBLANK(G83),"",IF(G83="ALI",IF(L83="L",7,IF(L83="A",10,15)),IF(G83="AIE",IF(L83="L",5,IF(L83="A",7,10)),IF(G83="SE",IF(L83="L",4,IF(L83="A",5,7)),IF(OR(G83="EE",G83="CE"),IF(L83="L",3,IF(L83="A",4,6)))))))</f>
        <v/>
      </c>
      <c r="O83" s="73" t="str">
        <f>IF(H83="I",N83*Contagem!$U$11,IF(H83="E",N83*Contagem!$U$13,IF(H83="A",N83*Contagem!$U$12,IF(H83="T",N83*Contagem!$U$14,""))))</f>
        <v/>
      </c>
      <c r="P83" s="84"/>
      <c r="Q83" s="84"/>
      <c r="R83" s="84"/>
      <c r="S83" s="84"/>
      <c r="T83" s="84"/>
    </row>
    <row r="84" spans="1:20" s="66" customFormat="1" ht="13.5" customHeight="1" x14ac:dyDescent="0.25">
      <c r="A84" s="123"/>
      <c r="B84" s="124"/>
      <c r="C84" s="124"/>
      <c r="D84" s="124"/>
      <c r="E84" s="124"/>
      <c r="F84" s="125"/>
      <c r="G84" s="68"/>
      <c r="H84" s="68"/>
      <c r="I84" s="68"/>
      <c r="J84" s="68"/>
      <c r="K84" s="70" t="str">
        <f t="shared" si="36"/>
        <v/>
      </c>
      <c r="L84" s="71" t="str">
        <f t="shared" si="37"/>
        <v/>
      </c>
      <c r="M84" s="72" t="str">
        <f t="shared" si="38"/>
        <v/>
      </c>
      <c r="N84" s="70" t="str">
        <f t="shared" si="39"/>
        <v/>
      </c>
      <c r="O84" s="73" t="str">
        <f>IF(H84="I",N84*Contagem!$U$11,IF(H84="E",N84*Contagem!$U$13,IF(H84="A",N84*Contagem!$U$12,IF(H84="T",N84*Contagem!$U$14,""))))</f>
        <v/>
      </c>
      <c r="P84" s="86"/>
      <c r="Q84" s="64"/>
      <c r="R84" s="64"/>
      <c r="S84" s="64"/>
      <c r="T84" s="64"/>
    </row>
    <row r="85" spans="1:20" s="77" customFormat="1" ht="13.5" customHeight="1" x14ac:dyDescent="0.25">
      <c r="A85" s="123"/>
      <c r="B85" s="124"/>
      <c r="C85" s="124"/>
      <c r="D85" s="124"/>
      <c r="E85" s="124"/>
      <c r="F85" s="125"/>
      <c r="G85" s="68"/>
      <c r="H85" s="68"/>
      <c r="I85" s="68"/>
      <c r="J85" s="68"/>
      <c r="K85" s="70" t="str">
        <f t="shared" si="36"/>
        <v/>
      </c>
      <c r="L85" s="71" t="str">
        <f t="shared" si="37"/>
        <v/>
      </c>
      <c r="M85" s="72" t="str">
        <f t="shared" si="38"/>
        <v/>
      </c>
      <c r="N85" s="70" t="str">
        <f t="shared" si="39"/>
        <v/>
      </c>
      <c r="O85" s="73" t="str">
        <f>IF(H85="I",N85*Contagem!$U$11,IF(H85="E",N85*Contagem!$U$13,IF(H85="A",N85*Contagem!$U$12,IF(H85="T",N85*Contagem!$U$14,""))))</f>
        <v/>
      </c>
      <c r="P85" s="80"/>
      <c r="Q85" s="76"/>
      <c r="R85" s="76"/>
      <c r="S85" s="76"/>
      <c r="T85" s="76"/>
    </row>
    <row r="86" spans="1:20" s="77" customFormat="1" ht="13.5" customHeight="1" x14ac:dyDescent="0.25">
      <c r="A86" s="123"/>
      <c r="B86" s="124"/>
      <c r="C86" s="124"/>
      <c r="D86" s="124"/>
      <c r="E86" s="124"/>
      <c r="F86" s="125"/>
      <c r="G86" s="68"/>
      <c r="H86" s="68"/>
      <c r="I86" s="68"/>
      <c r="J86" s="68"/>
      <c r="K86" s="70" t="str">
        <f t="shared" si="36"/>
        <v/>
      </c>
      <c r="L86" s="71" t="str">
        <f t="shared" si="37"/>
        <v/>
      </c>
      <c r="M86" s="72" t="str">
        <f t="shared" si="38"/>
        <v/>
      </c>
      <c r="N86" s="70" t="str">
        <f t="shared" si="39"/>
        <v/>
      </c>
      <c r="O86" s="73" t="str">
        <f>IF(H86="I",N86*Contagem!$U$11,IF(H86="E",N86*Contagem!$U$13,IF(H86="A",N86*Contagem!$U$12,IF(H86="T",N86*Contagem!$U$14,""))))</f>
        <v/>
      </c>
      <c r="P86" s="86"/>
      <c r="Q86" s="76"/>
      <c r="R86" s="76"/>
      <c r="S86" s="76"/>
      <c r="T86" s="76"/>
    </row>
    <row r="87" spans="1:20" s="77" customFormat="1" ht="13.5" customHeight="1" x14ac:dyDescent="0.25">
      <c r="A87" s="123"/>
      <c r="B87" s="124"/>
      <c r="C87" s="124"/>
      <c r="D87" s="124"/>
      <c r="E87" s="124"/>
      <c r="F87" s="125"/>
      <c r="G87" s="68"/>
      <c r="H87" s="68"/>
      <c r="I87" s="68"/>
      <c r="J87" s="68"/>
      <c r="K87" s="70" t="str">
        <f t="shared" si="36"/>
        <v/>
      </c>
      <c r="L87" s="71" t="str">
        <f t="shared" si="37"/>
        <v/>
      </c>
      <c r="M87" s="72" t="str">
        <f t="shared" si="38"/>
        <v/>
      </c>
      <c r="N87" s="70" t="str">
        <f t="shared" si="39"/>
        <v/>
      </c>
      <c r="O87" s="73" t="str">
        <f>IF(H87="I",N87*Contagem!$U$11,IF(H87="E",N87*Contagem!$U$13,IF(H87="A",N87*Contagem!$U$12,IF(H87="T",N87*Contagem!$U$14,""))))</f>
        <v/>
      </c>
      <c r="P87" s="80"/>
      <c r="Q87" s="76"/>
      <c r="R87" s="76"/>
      <c r="S87" s="76"/>
      <c r="T87" s="76"/>
    </row>
    <row r="88" spans="1:20" s="77" customFormat="1" ht="13.5" customHeight="1" x14ac:dyDescent="0.25">
      <c r="A88" s="123"/>
      <c r="B88" s="124"/>
      <c r="C88" s="124"/>
      <c r="D88" s="124"/>
      <c r="E88" s="124"/>
      <c r="F88" s="125"/>
      <c r="G88" s="68"/>
      <c r="H88" s="68"/>
      <c r="I88" s="68"/>
      <c r="J88" s="68"/>
      <c r="K88" s="70" t="str">
        <f t="shared" si="36"/>
        <v/>
      </c>
      <c r="L88" s="71" t="str">
        <f t="shared" si="37"/>
        <v/>
      </c>
      <c r="M88" s="72" t="str">
        <f t="shared" si="38"/>
        <v/>
      </c>
      <c r="N88" s="70" t="str">
        <f t="shared" si="39"/>
        <v/>
      </c>
      <c r="O88" s="73" t="str">
        <f>IF(H88="I",N88*Contagem!$U$11,IF(H88="E",N88*Contagem!$U$13,IF(H88="A",N88*Contagem!$U$12,IF(H88="T",N88*Contagem!$U$14,""))))</f>
        <v/>
      </c>
      <c r="P88" s="86"/>
      <c r="Q88" s="76"/>
      <c r="R88" s="76"/>
      <c r="S88" s="76"/>
      <c r="T88" s="76"/>
    </row>
    <row r="89" spans="1:20" s="66" customFormat="1" ht="13.5" customHeight="1" x14ac:dyDescent="0.25">
      <c r="A89" s="123"/>
      <c r="B89" s="124"/>
      <c r="C89" s="124"/>
      <c r="D89" s="124"/>
      <c r="E89" s="124"/>
      <c r="F89" s="125"/>
      <c r="G89" s="68"/>
      <c r="H89" s="68"/>
      <c r="I89" s="68"/>
      <c r="J89" s="68"/>
      <c r="K89" s="70" t="str">
        <f t="shared" si="36"/>
        <v/>
      </c>
      <c r="L89" s="71" t="str">
        <f t="shared" si="37"/>
        <v/>
      </c>
      <c r="M89" s="72" t="str">
        <f t="shared" si="38"/>
        <v/>
      </c>
      <c r="N89" s="70" t="str">
        <f t="shared" si="39"/>
        <v/>
      </c>
      <c r="O89" s="73" t="str">
        <f>IF(H89="I",N89*Contagem!$U$11,IF(H89="E",N89*Contagem!$U$13,IF(H89="A",N89*Contagem!$U$12,IF(H89="T",N89*Contagem!$U$14,""))))</f>
        <v/>
      </c>
      <c r="P89" s="86"/>
      <c r="Q89" s="69"/>
      <c r="R89" s="69"/>
      <c r="S89" s="69"/>
      <c r="T89" s="69"/>
    </row>
    <row r="90" spans="1:20" s="66" customFormat="1" ht="13.5" customHeight="1" x14ac:dyDescent="0.25">
      <c r="A90" s="126"/>
      <c r="B90" s="127"/>
      <c r="C90" s="127"/>
      <c r="D90" s="127"/>
      <c r="E90" s="127"/>
      <c r="F90" s="128"/>
      <c r="G90" s="68"/>
      <c r="H90" s="68"/>
      <c r="I90" s="68"/>
      <c r="J90" s="68"/>
      <c r="K90" s="70" t="str">
        <f t="shared" si="36"/>
        <v/>
      </c>
      <c r="L90" s="71" t="str">
        <f t="shared" si="37"/>
        <v/>
      </c>
      <c r="M90" s="72" t="str">
        <f t="shared" si="38"/>
        <v/>
      </c>
      <c r="N90" s="70" t="str">
        <f t="shared" si="39"/>
        <v/>
      </c>
      <c r="O90" s="73" t="str">
        <f>IF(H90="I",N90*Contagem!$U$11,IF(H90="E",N90*Contagem!$U$13,IF(H90="A",N90*Contagem!$U$12,IF(H90="T",N90*Contagem!$U$14,""))))</f>
        <v/>
      </c>
      <c r="P90" s="83"/>
      <c r="Q90" s="69"/>
      <c r="R90" s="69"/>
      <c r="S90" s="69"/>
      <c r="T90" s="69"/>
    </row>
    <row r="91" spans="1:20" s="66" customFormat="1" ht="13.5" customHeight="1" x14ac:dyDescent="0.25">
      <c r="A91" s="123"/>
      <c r="B91" s="124"/>
      <c r="C91" s="124"/>
      <c r="D91" s="124"/>
      <c r="E91" s="124"/>
      <c r="F91" s="125"/>
      <c r="G91" s="68"/>
      <c r="H91" s="68"/>
      <c r="I91" s="68"/>
      <c r="J91" s="68"/>
      <c r="K91" s="70" t="str">
        <f t="shared" si="36"/>
        <v/>
      </c>
      <c r="L91" s="71" t="str">
        <f t="shared" si="37"/>
        <v/>
      </c>
      <c r="M91" s="72" t="str">
        <f t="shared" si="38"/>
        <v/>
      </c>
      <c r="N91" s="70" t="str">
        <f t="shared" si="39"/>
        <v/>
      </c>
      <c r="O91" s="73" t="str">
        <f>IF(H91="I",N91*Contagem!$U$11,IF(H91="E",N91*Contagem!$U$13,IF(H91="A",N91*Contagem!$U$12,IF(H91="T",N91*Contagem!$U$14,""))))</f>
        <v/>
      </c>
      <c r="P91" s="84"/>
      <c r="Q91" s="84"/>
      <c r="R91" s="84"/>
      <c r="S91" s="84"/>
      <c r="T91" s="84"/>
    </row>
    <row r="92" spans="1:20" s="66" customFormat="1" ht="13.5" customHeight="1" x14ac:dyDescent="0.25">
      <c r="A92" s="123"/>
      <c r="B92" s="124"/>
      <c r="C92" s="124"/>
      <c r="D92" s="124"/>
      <c r="E92" s="124"/>
      <c r="F92" s="125"/>
      <c r="G92" s="68"/>
      <c r="H92" s="68"/>
      <c r="I92" s="68"/>
      <c r="J92" s="68"/>
      <c r="K92" s="70" t="str">
        <f t="shared" si="36"/>
        <v/>
      </c>
      <c r="L92" s="71" t="str">
        <f t="shared" si="37"/>
        <v/>
      </c>
      <c r="M92" s="72" t="str">
        <f t="shared" si="38"/>
        <v/>
      </c>
      <c r="N92" s="70" t="str">
        <f t="shared" si="39"/>
        <v/>
      </c>
      <c r="O92" s="73" t="str">
        <f>IF(H92="I",N92*Contagem!$U$11,IF(H92="E",N92*Contagem!$U$13,IF(H92="A",N92*Contagem!$U$12,IF(H92="T",N92*Contagem!$U$14,""))))</f>
        <v/>
      </c>
      <c r="P92" s="83"/>
      <c r="Q92" s="69"/>
      <c r="R92" s="69"/>
      <c r="S92" s="69"/>
      <c r="T92" s="69"/>
    </row>
    <row r="93" spans="1:20" s="66" customFormat="1" ht="13.5" customHeight="1" x14ac:dyDescent="0.25">
      <c r="A93" s="147"/>
      <c r="B93" s="148"/>
      <c r="C93" s="148"/>
      <c r="D93" s="148"/>
      <c r="E93" s="148"/>
      <c r="F93" s="149"/>
      <c r="G93" s="68"/>
      <c r="H93" s="68"/>
      <c r="I93" s="68"/>
      <c r="J93" s="68"/>
      <c r="K93" s="70" t="str">
        <f t="shared" si="36"/>
        <v/>
      </c>
      <c r="L93" s="71" t="str">
        <f t="shared" si="37"/>
        <v/>
      </c>
      <c r="M93" s="72" t="str">
        <f t="shared" si="38"/>
        <v/>
      </c>
      <c r="N93" s="70" t="str">
        <f t="shared" si="39"/>
        <v/>
      </c>
      <c r="O93" s="73" t="str">
        <f>IF(H93="I",N93*Contagem!$U$11,IF(H93="E",N93*Contagem!$U$13,IF(H93="A",N93*Contagem!$U$12,IF(H93="T",N93*Contagem!$U$14,""))))</f>
        <v/>
      </c>
      <c r="P93" s="74"/>
      <c r="Q93" s="69"/>
      <c r="R93" s="69"/>
      <c r="S93" s="69"/>
      <c r="T93" s="69"/>
    </row>
    <row r="94" spans="1:20" s="66" customFormat="1" ht="13.5" customHeight="1" x14ac:dyDescent="0.25">
      <c r="A94" s="129"/>
      <c r="B94" s="130"/>
      <c r="C94" s="130"/>
      <c r="D94" s="130"/>
      <c r="E94" s="130"/>
      <c r="F94" s="131"/>
      <c r="G94" s="68"/>
      <c r="H94" s="68"/>
      <c r="I94" s="68"/>
      <c r="J94" s="68"/>
      <c r="K94" s="70" t="str">
        <f t="shared" si="36"/>
        <v/>
      </c>
      <c r="L94" s="71" t="str">
        <f t="shared" si="37"/>
        <v/>
      </c>
      <c r="M94" s="72" t="str">
        <f t="shared" si="38"/>
        <v/>
      </c>
      <c r="N94" s="70" t="str">
        <f t="shared" si="39"/>
        <v/>
      </c>
      <c r="O94" s="73" t="str">
        <f>IF(H94="I",N94*Contagem!$U$11,IF(H94="E",N94*Contagem!$U$13,IF(H94="A",N94*Contagem!$U$12,IF(H94="T",N94*Contagem!$U$14,""))))</f>
        <v/>
      </c>
      <c r="P94" s="74"/>
      <c r="Q94" s="69"/>
      <c r="R94" s="69"/>
      <c r="S94" s="69"/>
      <c r="T94" s="69"/>
    </row>
    <row r="95" spans="1:20" s="66" customFormat="1" ht="13.5" customHeight="1" x14ac:dyDescent="0.25">
      <c r="A95" s="123"/>
      <c r="B95" s="124"/>
      <c r="C95" s="124"/>
      <c r="D95" s="124"/>
      <c r="E95" s="124"/>
      <c r="F95" s="125"/>
      <c r="G95" s="68"/>
      <c r="H95" s="68"/>
      <c r="I95" s="68"/>
      <c r="J95" s="68"/>
      <c r="K95" s="70" t="str">
        <f t="shared" si="36"/>
        <v/>
      </c>
      <c r="L95" s="71" t="str">
        <f t="shared" si="37"/>
        <v/>
      </c>
      <c r="M95" s="72" t="str">
        <f t="shared" si="38"/>
        <v/>
      </c>
      <c r="N95" s="70" t="str">
        <f t="shared" si="39"/>
        <v/>
      </c>
      <c r="O95" s="73" t="str">
        <f>IF(H95="I",N95*Contagem!$U$11,IF(H95="E",N95*Contagem!$U$13,IF(H95="A",N95*Contagem!$U$12,IF(H95="T",N95*Contagem!$U$14,""))))</f>
        <v/>
      </c>
      <c r="P95" s="74"/>
      <c r="Q95" s="69"/>
      <c r="R95" s="69"/>
      <c r="S95" s="69"/>
      <c r="T95" s="69"/>
    </row>
    <row r="96" spans="1:20" s="66" customFormat="1" ht="13.5" customHeight="1" x14ac:dyDescent="0.25">
      <c r="A96" s="123"/>
      <c r="B96" s="124"/>
      <c r="C96" s="124"/>
      <c r="D96" s="124"/>
      <c r="E96" s="124"/>
      <c r="F96" s="125"/>
      <c r="G96" s="68"/>
      <c r="H96" s="68"/>
      <c r="I96" s="68"/>
      <c r="J96" s="68"/>
      <c r="K96" s="70" t="str">
        <f t="shared" si="36"/>
        <v/>
      </c>
      <c r="L96" s="71" t="str">
        <f t="shared" si="37"/>
        <v/>
      </c>
      <c r="M96" s="72" t="str">
        <f t="shared" si="38"/>
        <v/>
      </c>
      <c r="N96" s="70" t="str">
        <f t="shared" si="39"/>
        <v/>
      </c>
      <c r="O96" s="73" t="str">
        <f>IF(H96="I",N96*Contagem!$U$11,IF(H96="E",N96*Contagem!$U$13,IF(H96="A",N96*Contagem!$U$12,IF(H96="T",N96*Contagem!$U$14,""))))</f>
        <v/>
      </c>
      <c r="P96" s="83"/>
      <c r="Q96" s="69"/>
      <c r="R96" s="69"/>
      <c r="S96" s="69"/>
      <c r="T96" s="69"/>
    </row>
    <row r="97" spans="1:20" s="66" customFormat="1" ht="13.5" customHeight="1" x14ac:dyDescent="0.25">
      <c r="A97" s="123"/>
      <c r="B97" s="124"/>
      <c r="C97" s="124"/>
      <c r="D97" s="124"/>
      <c r="E97" s="124"/>
      <c r="F97" s="125"/>
      <c r="G97" s="68"/>
      <c r="H97" s="68"/>
      <c r="I97" s="68"/>
      <c r="J97" s="68"/>
      <c r="K97" s="70" t="str">
        <f t="shared" si="36"/>
        <v/>
      </c>
      <c r="L97" s="71" t="str">
        <f t="shared" si="37"/>
        <v/>
      </c>
      <c r="M97" s="72" t="str">
        <f t="shared" si="38"/>
        <v/>
      </c>
      <c r="N97" s="70" t="str">
        <f t="shared" si="39"/>
        <v/>
      </c>
      <c r="O97" s="73" t="str">
        <f>IF(H97="I",N97*Contagem!$U$11,IF(H97="E",N97*Contagem!$U$13,IF(H97="A",N97*Contagem!$U$12,IF(H97="T",N97*Contagem!$U$14,""))))</f>
        <v/>
      </c>
      <c r="P97" s="83"/>
      <c r="Q97" s="69"/>
      <c r="R97" s="69"/>
      <c r="S97" s="69"/>
      <c r="T97" s="69"/>
    </row>
    <row r="98" spans="1:20" s="66" customFormat="1" ht="13.5" customHeight="1" x14ac:dyDescent="0.25">
      <c r="A98" s="126"/>
      <c r="B98" s="127"/>
      <c r="C98" s="127"/>
      <c r="D98" s="127"/>
      <c r="E98" s="127"/>
      <c r="F98" s="128"/>
      <c r="G98" s="68"/>
      <c r="H98" s="68"/>
      <c r="I98" s="68"/>
      <c r="J98" s="68"/>
      <c r="K98" s="70" t="str">
        <f t="shared" si="36"/>
        <v/>
      </c>
      <c r="L98" s="71" t="str">
        <f t="shared" si="37"/>
        <v/>
      </c>
      <c r="M98" s="72" t="str">
        <f t="shared" si="38"/>
        <v/>
      </c>
      <c r="N98" s="70" t="str">
        <f t="shared" si="39"/>
        <v/>
      </c>
      <c r="O98" s="73" t="str">
        <f>IF(H98="I",N98*Contagem!$U$11,IF(H98="E",N98*Contagem!$U$13,IF(H98="A",N98*Contagem!$U$12,IF(H98="T",N98*Contagem!$U$14,""))))</f>
        <v/>
      </c>
      <c r="P98" s="83"/>
      <c r="Q98" s="69"/>
      <c r="R98" s="69"/>
      <c r="S98" s="69"/>
      <c r="T98" s="69"/>
    </row>
    <row r="99" spans="1:20" s="66" customFormat="1" ht="13.5" customHeight="1" x14ac:dyDescent="0.25">
      <c r="A99" s="123"/>
      <c r="B99" s="124"/>
      <c r="C99" s="124"/>
      <c r="D99" s="124"/>
      <c r="E99" s="124"/>
      <c r="F99" s="125"/>
      <c r="G99" s="68"/>
      <c r="H99" s="68"/>
      <c r="I99" s="68"/>
      <c r="J99" s="68"/>
      <c r="K99" s="70" t="str">
        <f t="shared" ref="K99" si="92">CONCATENATE(G99,L99)</f>
        <v/>
      </c>
      <c r="L99" s="71" t="str">
        <f t="shared" ref="L99" si="93">IF(OR(ISBLANK(I99),ISBLANK(J99)),IF(OR(G99="ALI",G99="AIE"),"L",IF(ISBLANK(G99),"","A")),IF(G99="EE",IF(J99&gt;=3,IF(I99&gt;=5,"H","A"),IF(J99&gt;=2,IF(I99&gt;=16,"H",IF(I99&lt;=4,"L","A")),IF(I99&lt;=15,"L","A"))),IF(OR(G99="SE",G99="CE"),IF(J99&gt;=4,IF(I99&gt;=6,"H","A"),IF(J99&gt;=2,IF(I99&gt;=20,"H",IF(I99&lt;=5,"L","A")),IF(I99&lt;=19,"L","A"))),IF(OR(G99="ALI",G99="AIE"),IF(J99&gt;=6,IF(I99&gt;=20,"H","A"),IF(J99&gt;=2,IF(I99&gt;=51,"H",IF(I99&lt;=19,"L","A")),IF(I99&lt;=50,"L","A")))))))</f>
        <v/>
      </c>
      <c r="M99" s="72" t="str">
        <f t="shared" ref="M99" si="94">IF(L99="L","Baixa",IF(L99="A","Média",IF(L99="","","Alta")))</f>
        <v/>
      </c>
      <c r="N99" s="70" t="str">
        <f t="shared" ref="N99" si="95">IF(ISBLANK(G99),"",IF(G99="ALI",IF(L99="L",7,IF(L99="A",10,15)),IF(G99="AIE",IF(L99="L",5,IF(L99="A",7,10)),IF(G99="SE",IF(L99="L",4,IF(L99="A",5,7)),IF(OR(G99="EE",G99="CE"),IF(L99="L",3,IF(L99="A",4,6)))))))</f>
        <v/>
      </c>
      <c r="O99" s="73" t="str">
        <f>IF(H99="I",N99*Contagem!$U$11,IF(H99="E",N99*Contagem!$U$13,IF(H99="A",N99*Contagem!$U$12,IF(H99="T",N99*Contagem!$U$14,""))))</f>
        <v/>
      </c>
      <c r="P99" s="84"/>
      <c r="Q99" s="84"/>
      <c r="R99" s="84"/>
      <c r="S99" s="84"/>
      <c r="T99" s="84"/>
    </row>
    <row r="100" spans="1:20" s="66" customFormat="1" ht="13.5" customHeight="1" x14ac:dyDescent="0.25">
      <c r="A100" s="123"/>
      <c r="B100" s="124"/>
      <c r="C100" s="124"/>
      <c r="D100" s="124"/>
      <c r="E100" s="124"/>
      <c r="F100" s="125"/>
      <c r="G100" s="68"/>
      <c r="H100" s="68"/>
      <c r="I100" s="68"/>
      <c r="J100" s="68"/>
      <c r="K100" s="70" t="str">
        <f t="shared" si="36"/>
        <v/>
      </c>
      <c r="L100" s="71" t="str">
        <f t="shared" si="37"/>
        <v/>
      </c>
      <c r="M100" s="72" t="str">
        <f t="shared" si="38"/>
        <v/>
      </c>
      <c r="N100" s="70" t="str">
        <f t="shared" si="39"/>
        <v/>
      </c>
      <c r="O100" s="73" t="str">
        <f>IF(H100="I",N100*Contagem!$U$11,IF(H100="E",N100*Contagem!$U$13,IF(H100="A",N100*Contagem!$U$12,IF(H100="T",N100*Contagem!$U$14,""))))</f>
        <v/>
      </c>
      <c r="P100" s="83"/>
      <c r="Q100" s="69"/>
      <c r="R100" s="69"/>
      <c r="S100" s="69"/>
      <c r="T100" s="69"/>
    </row>
    <row r="101" spans="1:20" s="66" customFormat="1" ht="13.5" customHeight="1" x14ac:dyDescent="0.25">
      <c r="A101" s="123"/>
      <c r="B101" s="124"/>
      <c r="C101" s="124"/>
      <c r="D101" s="124"/>
      <c r="E101" s="124"/>
      <c r="F101" s="125"/>
      <c r="G101" s="68"/>
      <c r="H101" s="68"/>
      <c r="I101" s="68"/>
      <c r="J101" s="68"/>
      <c r="K101" s="70" t="str">
        <f t="shared" si="36"/>
        <v/>
      </c>
      <c r="L101" s="71" t="str">
        <f t="shared" si="37"/>
        <v/>
      </c>
      <c r="M101" s="72" t="str">
        <f t="shared" si="38"/>
        <v/>
      </c>
      <c r="N101" s="70" t="str">
        <f t="shared" si="39"/>
        <v/>
      </c>
      <c r="O101" s="73" t="str">
        <f>IF(H101="I",N101*Contagem!$U$11,IF(H101="E",N101*Contagem!$U$13,IF(H101="A",N101*Contagem!$U$12,IF(H101="T",N101*Contagem!$U$14,""))))</f>
        <v/>
      </c>
      <c r="P101" s="80"/>
      <c r="Q101" s="69"/>
      <c r="R101" s="69"/>
      <c r="S101" s="69"/>
      <c r="T101" s="69"/>
    </row>
    <row r="102" spans="1:20" s="66" customFormat="1" ht="13.5" customHeight="1" x14ac:dyDescent="0.25">
      <c r="A102" s="129"/>
      <c r="B102" s="130"/>
      <c r="C102" s="130"/>
      <c r="D102" s="130"/>
      <c r="E102" s="130"/>
      <c r="F102" s="131"/>
      <c r="G102" s="68"/>
      <c r="H102" s="68"/>
      <c r="I102" s="68"/>
      <c r="J102" s="68"/>
      <c r="K102" s="70" t="str">
        <f t="shared" si="36"/>
        <v/>
      </c>
      <c r="L102" s="71" t="str">
        <f t="shared" si="37"/>
        <v/>
      </c>
      <c r="M102" s="72" t="str">
        <f t="shared" si="38"/>
        <v/>
      </c>
      <c r="N102" s="70" t="str">
        <f t="shared" si="39"/>
        <v/>
      </c>
      <c r="O102" s="73" t="str">
        <f>IF(H102="I",N102*Contagem!$U$11,IF(H102="E",N102*Contagem!$U$13,IF(H102="A",N102*Contagem!$U$12,IF(H102="T",N102*Contagem!$U$14,""))))</f>
        <v/>
      </c>
      <c r="P102" s="81"/>
      <c r="Q102" s="69"/>
      <c r="R102" s="69"/>
      <c r="S102" s="69"/>
      <c r="T102" s="69"/>
    </row>
    <row r="103" spans="1:20" s="66" customFormat="1" ht="13.5" customHeight="1" x14ac:dyDescent="0.25">
      <c r="A103" s="123"/>
      <c r="B103" s="124"/>
      <c r="C103" s="124"/>
      <c r="D103" s="124"/>
      <c r="E103" s="124"/>
      <c r="F103" s="125"/>
      <c r="G103" s="68"/>
      <c r="H103" s="68"/>
      <c r="I103" s="68"/>
      <c r="J103" s="68"/>
      <c r="K103" s="70" t="str">
        <f t="shared" si="36"/>
        <v/>
      </c>
      <c r="L103" s="71" t="str">
        <f t="shared" si="37"/>
        <v/>
      </c>
      <c r="M103" s="72" t="str">
        <f t="shared" si="38"/>
        <v/>
      </c>
      <c r="N103" s="70" t="str">
        <f t="shared" si="39"/>
        <v/>
      </c>
      <c r="O103" s="73" t="str">
        <f>IF(H103="I",N103*Contagem!$U$11,IF(H103="E",N103*Contagem!$U$13,IF(H103="A",N103*Contagem!$U$12,IF(H103="T",N103*Contagem!$U$14,""))))</f>
        <v/>
      </c>
      <c r="P103" s="74"/>
      <c r="Q103" s="69"/>
      <c r="R103" s="69"/>
      <c r="S103" s="69"/>
      <c r="T103" s="69"/>
    </row>
    <row r="104" spans="1:20" s="66" customFormat="1" ht="13.5" customHeight="1" x14ac:dyDescent="0.25">
      <c r="A104" s="123"/>
      <c r="B104" s="124"/>
      <c r="C104" s="124"/>
      <c r="D104" s="124"/>
      <c r="E104" s="124"/>
      <c r="F104" s="125"/>
      <c r="G104" s="68"/>
      <c r="H104" s="68"/>
      <c r="I104" s="68"/>
      <c r="J104" s="68"/>
      <c r="K104" s="70" t="str">
        <f t="shared" si="36"/>
        <v/>
      </c>
      <c r="L104" s="71" t="str">
        <f t="shared" si="37"/>
        <v/>
      </c>
      <c r="M104" s="72" t="str">
        <f t="shared" si="38"/>
        <v/>
      </c>
      <c r="N104" s="70" t="str">
        <f t="shared" si="39"/>
        <v/>
      </c>
      <c r="O104" s="73" t="str">
        <f>IF(H104="I",N104*Contagem!$U$11,IF(H104="E",N104*Contagem!$U$13,IF(H104="A",N104*Contagem!$U$12,IF(H104="T",N104*Contagem!$U$14,""))))</f>
        <v/>
      </c>
      <c r="P104" s="83"/>
      <c r="Q104" s="69"/>
      <c r="R104" s="69"/>
      <c r="S104" s="69"/>
      <c r="T104" s="69"/>
    </row>
    <row r="105" spans="1:20" s="66" customFormat="1" ht="13.5" customHeight="1" x14ac:dyDescent="0.25">
      <c r="A105" s="123"/>
      <c r="B105" s="124"/>
      <c r="C105" s="124"/>
      <c r="D105" s="124"/>
      <c r="E105" s="124"/>
      <c r="F105" s="125"/>
      <c r="G105" s="68"/>
      <c r="H105" s="68"/>
      <c r="I105" s="68"/>
      <c r="J105" s="68"/>
      <c r="K105" s="70" t="str">
        <f t="shared" si="36"/>
        <v/>
      </c>
      <c r="L105" s="71" t="str">
        <f t="shared" si="37"/>
        <v/>
      </c>
      <c r="M105" s="72" t="str">
        <f t="shared" si="38"/>
        <v/>
      </c>
      <c r="N105" s="70" t="str">
        <f t="shared" si="39"/>
        <v/>
      </c>
      <c r="O105" s="73" t="str">
        <f>IF(H105="I",N105*Contagem!$U$11,IF(H105="E",N105*Contagem!$U$13,IF(H105="A",N105*Contagem!$U$12,IF(H105="T",N105*Contagem!$U$14,""))))</f>
        <v/>
      </c>
      <c r="P105" s="83"/>
      <c r="Q105" s="69"/>
      <c r="R105" s="69"/>
      <c r="S105" s="69"/>
      <c r="T105" s="69"/>
    </row>
    <row r="106" spans="1:20" s="66" customFormat="1" ht="13.5" customHeight="1" x14ac:dyDescent="0.25">
      <c r="A106" s="123"/>
      <c r="B106" s="124"/>
      <c r="C106" s="124"/>
      <c r="D106" s="124"/>
      <c r="E106" s="124"/>
      <c r="F106" s="125"/>
      <c r="G106" s="68"/>
      <c r="H106" s="68"/>
      <c r="I106" s="68"/>
      <c r="J106" s="68"/>
      <c r="K106" s="70" t="str">
        <f t="shared" si="36"/>
        <v/>
      </c>
      <c r="L106" s="71" t="str">
        <f t="shared" si="37"/>
        <v/>
      </c>
      <c r="M106" s="72" t="str">
        <f t="shared" si="38"/>
        <v/>
      </c>
      <c r="N106" s="70" t="str">
        <f t="shared" si="39"/>
        <v/>
      </c>
      <c r="O106" s="73" t="str">
        <f>IF(H106="I",N106*Contagem!$U$11,IF(H106="E",N106*Contagem!$U$13,IF(H106="A",N106*Contagem!$U$12,IF(H106="T",N106*Contagem!$U$14,""))))</f>
        <v/>
      </c>
      <c r="P106" s="83"/>
      <c r="Q106" s="69"/>
      <c r="R106" s="69"/>
      <c r="S106" s="69"/>
      <c r="T106" s="69"/>
    </row>
    <row r="107" spans="1:20" s="66" customFormat="1" ht="13.5" customHeight="1" x14ac:dyDescent="0.25">
      <c r="A107" s="123"/>
      <c r="B107" s="124"/>
      <c r="C107" s="124"/>
      <c r="D107" s="124"/>
      <c r="E107" s="124"/>
      <c r="F107" s="125"/>
      <c r="G107" s="68"/>
      <c r="H107" s="68"/>
      <c r="I107" s="68"/>
      <c r="J107" s="68"/>
      <c r="K107" s="70" t="str">
        <f t="shared" si="36"/>
        <v/>
      </c>
      <c r="L107" s="71" t="str">
        <f t="shared" si="37"/>
        <v/>
      </c>
      <c r="M107" s="72" t="str">
        <f t="shared" si="38"/>
        <v/>
      </c>
      <c r="N107" s="70" t="str">
        <f t="shared" si="39"/>
        <v/>
      </c>
      <c r="O107" s="73" t="str">
        <f>IF(H107="I",N107*Contagem!$U$11,IF(H107="E",N107*Contagem!$U$13,IF(H107="A",N107*Contagem!$U$12,IF(H107="T",N107*Contagem!$U$14,""))))</f>
        <v/>
      </c>
      <c r="P107" s="83"/>
      <c r="Q107" s="69"/>
      <c r="R107" s="69"/>
      <c r="S107" s="69"/>
      <c r="T107" s="69"/>
    </row>
    <row r="108" spans="1:20" s="66" customFormat="1" ht="13.5" customHeight="1" x14ac:dyDescent="0.25">
      <c r="A108" s="129"/>
      <c r="B108" s="130"/>
      <c r="C108" s="130"/>
      <c r="D108" s="130"/>
      <c r="E108" s="130"/>
      <c r="F108" s="131"/>
      <c r="G108" s="68"/>
      <c r="H108" s="68"/>
      <c r="I108" s="68"/>
      <c r="J108" s="68"/>
      <c r="K108" s="70" t="str">
        <f t="shared" si="36"/>
        <v/>
      </c>
      <c r="L108" s="71" t="str">
        <f t="shared" si="37"/>
        <v/>
      </c>
      <c r="M108" s="72" t="str">
        <f t="shared" si="38"/>
        <v/>
      </c>
      <c r="N108" s="70" t="str">
        <f t="shared" si="39"/>
        <v/>
      </c>
      <c r="O108" s="73" t="str">
        <f>IF(H108="I",N108*Contagem!$U$11,IF(H108="E",N108*Contagem!$U$13,IF(H108="A",N108*Contagem!$U$12,IF(H108="T",N108*Contagem!$U$14,""))))</f>
        <v/>
      </c>
      <c r="P108" s="80"/>
      <c r="Q108" s="69"/>
      <c r="R108" s="69"/>
      <c r="S108" s="69"/>
      <c r="T108" s="69"/>
    </row>
    <row r="109" spans="1:20" s="66" customFormat="1" ht="13.5" customHeight="1" x14ac:dyDescent="0.25">
      <c r="A109" s="123"/>
      <c r="B109" s="124"/>
      <c r="C109" s="124"/>
      <c r="D109" s="124"/>
      <c r="E109" s="124"/>
      <c r="F109" s="125"/>
      <c r="G109" s="68"/>
      <c r="H109" s="68"/>
      <c r="I109" s="68"/>
      <c r="J109" s="68"/>
      <c r="K109" s="70" t="str">
        <f t="shared" si="36"/>
        <v/>
      </c>
      <c r="L109" s="71" t="str">
        <f t="shared" si="37"/>
        <v/>
      </c>
      <c r="M109" s="72" t="str">
        <f t="shared" si="38"/>
        <v/>
      </c>
      <c r="N109" s="70" t="str">
        <f t="shared" si="39"/>
        <v/>
      </c>
      <c r="O109" s="73" t="str">
        <f>IF(H109="I",N109*Contagem!$U$11,IF(H109="E",N109*Contagem!$U$13,IF(H109="A",N109*Contagem!$U$12,IF(H109="T",N109*Contagem!$U$14,""))))</f>
        <v/>
      </c>
      <c r="P109" s="80"/>
      <c r="Q109" s="69"/>
      <c r="R109" s="69"/>
      <c r="S109" s="69"/>
      <c r="T109" s="69"/>
    </row>
    <row r="110" spans="1:20" s="66" customFormat="1" ht="13.5" customHeight="1" x14ac:dyDescent="0.25">
      <c r="A110" s="123"/>
      <c r="B110" s="124"/>
      <c r="C110" s="124"/>
      <c r="D110" s="124"/>
      <c r="E110" s="124"/>
      <c r="F110" s="125"/>
      <c r="G110" s="68"/>
      <c r="H110" s="68"/>
      <c r="I110" s="68"/>
      <c r="J110" s="68"/>
      <c r="K110" s="70" t="str">
        <f t="shared" si="36"/>
        <v/>
      </c>
      <c r="L110" s="71" t="str">
        <f t="shared" si="37"/>
        <v/>
      </c>
      <c r="M110" s="72" t="str">
        <f t="shared" si="38"/>
        <v/>
      </c>
      <c r="N110" s="70" t="str">
        <f t="shared" si="39"/>
        <v/>
      </c>
      <c r="O110" s="73" t="str">
        <f>IF(H110="I",N110*Contagem!$U$11,IF(H110="E",N110*Contagem!$U$13,IF(H110="A",N110*Contagem!$U$12,IF(H110="T",N110*Contagem!$U$14,""))))</f>
        <v/>
      </c>
      <c r="P110" s="83"/>
      <c r="Q110" s="69"/>
      <c r="R110" s="69"/>
      <c r="S110" s="69"/>
      <c r="T110" s="69"/>
    </row>
    <row r="111" spans="1:20" s="66" customFormat="1" ht="13.5" customHeight="1" x14ac:dyDescent="0.25">
      <c r="A111" s="123"/>
      <c r="B111" s="124"/>
      <c r="C111" s="124"/>
      <c r="D111" s="124"/>
      <c r="E111" s="124"/>
      <c r="F111" s="125"/>
      <c r="G111" s="68"/>
      <c r="H111" s="68"/>
      <c r="I111" s="68"/>
      <c r="J111" s="68"/>
      <c r="K111" s="70" t="str">
        <f t="shared" si="36"/>
        <v/>
      </c>
      <c r="L111" s="71" t="str">
        <f t="shared" si="37"/>
        <v/>
      </c>
      <c r="M111" s="72" t="str">
        <f t="shared" si="38"/>
        <v/>
      </c>
      <c r="N111" s="70" t="str">
        <f t="shared" si="39"/>
        <v/>
      </c>
      <c r="O111" s="73" t="str">
        <f>IF(H111="I",N111*Contagem!$U$11,IF(H111="E",N111*Contagem!$U$13,IF(H111="A",N111*Contagem!$U$12,IF(H111="T",N111*Contagem!$U$14,""))))</f>
        <v/>
      </c>
      <c r="P111" s="83"/>
      <c r="Q111" s="69"/>
      <c r="R111" s="69"/>
      <c r="S111" s="69"/>
      <c r="T111" s="69"/>
    </row>
    <row r="112" spans="1:20" s="66" customFormat="1" ht="13.5" customHeight="1" x14ac:dyDescent="0.25">
      <c r="A112" s="123"/>
      <c r="B112" s="124"/>
      <c r="C112" s="124"/>
      <c r="D112" s="124"/>
      <c r="E112" s="124"/>
      <c r="F112" s="125"/>
      <c r="G112" s="68"/>
      <c r="H112" s="68"/>
      <c r="I112" s="68"/>
      <c r="J112" s="68"/>
      <c r="K112" s="70" t="str">
        <f t="shared" ref="K112:K117" si="96">CONCATENATE(G112,L112)</f>
        <v/>
      </c>
      <c r="L112" s="71" t="str">
        <f t="shared" ref="L112:L117" si="97">IF(OR(ISBLANK(I112),ISBLANK(J112)),IF(OR(G112="ALI",G112="AIE"),"L",IF(ISBLANK(G112),"","A")),IF(G112="EE",IF(J112&gt;=3,IF(I112&gt;=5,"H","A"),IF(J112&gt;=2,IF(I112&gt;=16,"H",IF(I112&lt;=4,"L","A")),IF(I112&lt;=15,"L","A"))),IF(OR(G112="SE",G112="CE"),IF(J112&gt;=4,IF(I112&gt;=6,"H","A"),IF(J112&gt;=2,IF(I112&gt;=20,"H",IF(I112&lt;=5,"L","A")),IF(I112&lt;=19,"L","A"))),IF(OR(G112="ALI",G112="AIE"),IF(J112&gt;=6,IF(I112&gt;=20,"H","A"),IF(J112&gt;=2,IF(I112&gt;=51,"H",IF(I112&lt;=19,"L","A")),IF(I112&lt;=50,"L","A")))))))</f>
        <v/>
      </c>
      <c r="M112" s="72" t="str">
        <f t="shared" ref="M112:M117" si="98">IF(L112="L","Baixa",IF(L112="A","Média",IF(L112="","","Alta")))</f>
        <v/>
      </c>
      <c r="N112" s="70" t="str">
        <f t="shared" ref="N112:N117" si="99">IF(ISBLANK(G112),"",IF(G112="ALI",IF(L112="L",7,IF(L112="A",10,15)),IF(G112="AIE",IF(L112="L",5,IF(L112="A",7,10)),IF(G112="SE",IF(L112="L",4,IF(L112="A",5,7)),IF(OR(G112="EE",G112="CE"),IF(L112="L",3,IF(L112="A",4,6)))))))</f>
        <v/>
      </c>
      <c r="O112" s="73" t="str">
        <f>IF(H112="I",N112*Contagem!$U$11,IF(H112="E",N112*Contagem!$U$13,IF(H112="A",N112*Contagem!$U$12,IF(H112="T",N112*Contagem!$U$14,""))))</f>
        <v/>
      </c>
      <c r="P112" s="83"/>
      <c r="Q112" s="80"/>
      <c r="R112" s="80"/>
      <c r="S112" s="80"/>
      <c r="T112" s="80"/>
    </row>
    <row r="113" spans="1:20" s="66" customFormat="1" ht="13.5" customHeight="1" x14ac:dyDescent="0.25">
      <c r="A113" s="123"/>
      <c r="B113" s="124"/>
      <c r="C113" s="124"/>
      <c r="D113" s="124"/>
      <c r="E113" s="124"/>
      <c r="F113" s="125"/>
      <c r="G113" s="68"/>
      <c r="H113" s="68"/>
      <c r="I113" s="68"/>
      <c r="J113" s="68"/>
      <c r="K113" s="70" t="str">
        <f t="shared" si="96"/>
        <v/>
      </c>
      <c r="L113" s="71" t="str">
        <f t="shared" si="97"/>
        <v/>
      </c>
      <c r="M113" s="72" t="str">
        <f t="shared" si="98"/>
        <v/>
      </c>
      <c r="N113" s="70" t="str">
        <f t="shared" si="99"/>
        <v/>
      </c>
      <c r="O113" s="73" t="str">
        <f>IF(H113="I",N113*Contagem!$U$11,IF(H113="E",N113*Contagem!$U$13,IF(H113="A",N113*Contagem!$U$12,IF(H113="T",N113*Contagem!$U$14,""))))</f>
        <v/>
      </c>
      <c r="P113" s="80"/>
      <c r="Q113" s="80"/>
      <c r="R113" s="80"/>
      <c r="S113" s="80"/>
      <c r="T113" s="80"/>
    </row>
    <row r="114" spans="1:20" s="66" customFormat="1" ht="13.5" customHeight="1" x14ac:dyDescent="0.25">
      <c r="A114" s="129"/>
      <c r="B114" s="130"/>
      <c r="C114" s="130"/>
      <c r="D114" s="130"/>
      <c r="E114" s="130"/>
      <c r="F114" s="131"/>
      <c r="G114" s="68"/>
      <c r="H114" s="68"/>
      <c r="I114" s="68"/>
      <c r="J114" s="68"/>
      <c r="K114" s="70" t="str">
        <f t="shared" si="96"/>
        <v/>
      </c>
      <c r="L114" s="71" t="str">
        <f t="shared" si="97"/>
        <v/>
      </c>
      <c r="M114" s="72" t="str">
        <f t="shared" si="98"/>
        <v/>
      </c>
      <c r="N114" s="70" t="str">
        <f t="shared" si="99"/>
        <v/>
      </c>
      <c r="O114" s="73" t="str">
        <f>IF(H114="I",N114*Contagem!$U$11,IF(H114="E",N114*Contagem!$U$13,IF(H114="A",N114*Contagem!$U$12,IF(H114="T",N114*Contagem!$U$14,""))))</f>
        <v/>
      </c>
      <c r="P114" s="80"/>
      <c r="Q114" s="80"/>
      <c r="R114" s="80"/>
      <c r="S114" s="80"/>
      <c r="T114" s="80"/>
    </row>
    <row r="115" spans="1:20" s="66" customFormat="1" ht="13.5" customHeight="1" x14ac:dyDescent="0.25">
      <c r="A115" s="123"/>
      <c r="B115" s="124"/>
      <c r="C115" s="124"/>
      <c r="D115" s="124"/>
      <c r="E115" s="124"/>
      <c r="F115" s="125"/>
      <c r="G115" s="68"/>
      <c r="H115" s="68"/>
      <c r="I115" s="68"/>
      <c r="J115" s="68"/>
      <c r="K115" s="70" t="str">
        <f t="shared" si="96"/>
        <v/>
      </c>
      <c r="L115" s="71" t="str">
        <f t="shared" si="97"/>
        <v/>
      </c>
      <c r="M115" s="72" t="str">
        <f t="shared" si="98"/>
        <v/>
      </c>
      <c r="N115" s="70" t="str">
        <f t="shared" si="99"/>
        <v/>
      </c>
      <c r="O115" s="73" t="str">
        <f>IF(H115="I",N115*Contagem!$U$11,IF(H115="E",N115*Contagem!$U$13,IF(H115="A",N115*Contagem!$U$12,IF(H115="T",N115*Contagem!$U$14,""))))</f>
        <v/>
      </c>
      <c r="P115" s="83"/>
      <c r="Q115" s="80"/>
      <c r="R115" s="80"/>
      <c r="S115" s="80"/>
      <c r="T115" s="80"/>
    </row>
    <row r="116" spans="1:20" s="66" customFormat="1" ht="13.5" customHeight="1" x14ac:dyDescent="0.25">
      <c r="A116" s="123"/>
      <c r="B116" s="124"/>
      <c r="C116" s="124"/>
      <c r="D116" s="124"/>
      <c r="E116" s="124"/>
      <c r="F116" s="125"/>
      <c r="G116" s="68"/>
      <c r="H116" s="68"/>
      <c r="I116" s="68"/>
      <c r="J116" s="68"/>
      <c r="K116" s="70" t="str">
        <f t="shared" si="96"/>
        <v/>
      </c>
      <c r="L116" s="71" t="str">
        <f t="shared" si="97"/>
        <v/>
      </c>
      <c r="M116" s="72" t="str">
        <f t="shared" si="98"/>
        <v/>
      </c>
      <c r="N116" s="70" t="str">
        <f t="shared" si="99"/>
        <v/>
      </c>
      <c r="O116" s="73" t="str">
        <f>IF(H116="I",N116*Contagem!$U$11,IF(H116="E",N116*Contagem!$U$13,IF(H116="A",N116*Contagem!$U$12,IF(H116="T",N116*Contagem!$U$14,""))))</f>
        <v/>
      </c>
      <c r="P116" s="83"/>
      <c r="Q116" s="80"/>
      <c r="R116" s="80"/>
      <c r="S116" s="80"/>
      <c r="T116" s="80"/>
    </row>
    <row r="117" spans="1:20" s="66" customFormat="1" ht="13.5" customHeight="1" x14ac:dyDescent="0.25">
      <c r="A117" s="123"/>
      <c r="B117" s="124"/>
      <c r="C117" s="124"/>
      <c r="D117" s="124"/>
      <c r="E117" s="124"/>
      <c r="F117" s="125"/>
      <c r="G117" s="68"/>
      <c r="H117" s="68"/>
      <c r="I117" s="68"/>
      <c r="J117" s="68"/>
      <c r="K117" s="70" t="str">
        <f t="shared" si="96"/>
        <v/>
      </c>
      <c r="L117" s="71" t="str">
        <f t="shared" si="97"/>
        <v/>
      </c>
      <c r="M117" s="72" t="str">
        <f t="shared" si="98"/>
        <v/>
      </c>
      <c r="N117" s="70" t="str">
        <f t="shared" si="99"/>
        <v/>
      </c>
      <c r="O117" s="73" t="str">
        <f>IF(H117="I",N117*Contagem!$U$11,IF(H117="E",N117*Contagem!$U$13,IF(H117="A",N117*Contagem!$U$12,IF(H117="T",N117*Contagem!$U$14,""))))</f>
        <v/>
      </c>
      <c r="P117" s="83"/>
      <c r="Q117" s="80"/>
      <c r="R117" s="80"/>
      <c r="S117" s="80"/>
      <c r="T117" s="80"/>
    </row>
    <row r="118" spans="1:20" s="66" customFormat="1" ht="13.5" customHeight="1" x14ac:dyDescent="0.25">
      <c r="A118" s="123"/>
      <c r="B118" s="124"/>
      <c r="C118" s="124"/>
      <c r="D118" s="124"/>
      <c r="E118" s="124"/>
      <c r="F118" s="125"/>
      <c r="G118" s="68"/>
      <c r="H118" s="68"/>
      <c r="I118" s="68"/>
      <c r="J118" s="68"/>
      <c r="K118" s="70" t="str">
        <f t="shared" si="36"/>
        <v/>
      </c>
      <c r="L118" s="71" t="str">
        <f t="shared" si="37"/>
        <v/>
      </c>
      <c r="M118" s="72" t="str">
        <f t="shared" si="38"/>
        <v/>
      </c>
      <c r="N118" s="70" t="str">
        <f t="shared" si="39"/>
        <v/>
      </c>
      <c r="O118" s="73" t="str">
        <f>IF(H118="I",N118*Contagem!$U$11,IF(H118="E",N118*Contagem!$U$13,IF(H118="A",N118*Contagem!$U$12,IF(H118="T",N118*Contagem!$U$14,""))))</f>
        <v/>
      </c>
      <c r="P118" s="83"/>
      <c r="Q118" s="69"/>
      <c r="R118" s="69"/>
      <c r="S118" s="69"/>
      <c r="T118" s="69"/>
    </row>
    <row r="119" spans="1:20" s="66" customFormat="1" ht="13.5" customHeight="1" x14ac:dyDescent="0.25">
      <c r="A119" s="129"/>
      <c r="B119" s="130"/>
      <c r="C119" s="130"/>
      <c r="D119" s="130"/>
      <c r="E119" s="130"/>
      <c r="F119" s="131"/>
      <c r="G119" s="68"/>
      <c r="H119" s="68"/>
      <c r="I119" s="68"/>
      <c r="J119" s="68"/>
      <c r="K119" s="70" t="str">
        <f t="shared" si="36"/>
        <v/>
      </c>
      <c r="L119" s="71" t="str">
        <f t="shared" si="37"/>
        <v/>
      </c>
      <c r="M119" s="72" t="str">
        <f t="shared" si="38"/>
        <v/>
      </c>
      <c r="N119" s="70" t="str">
        <f t="shared" si="39"/>
        <v/>
      </c>
      <c r="O119" s="73" t="str">
        <f>IF(H119="I",N119*Contagem!$U$11,IF(H119="E",N119*Contagem!$U$13,IF(H119="A",N119*Contagem!$U$12,IF(H119="T",N119*Contagem!$U$14,""))))</f>
        <v/>
      </c>
      <c r="P119" s="74"/>
      <c r="Q119" s="74"/>
      <c r="R119" s="74"/>
      <c r="S119" s="74"/>
      <c r="T119" s="74"/>
    </row>
    <row r="120" spans="1:20" s="66" customFormat="1" ht="13.5" customHeight="1" x14ac:dyDescent="0.25">
      <c r="A120" s="129"/>
      <c r="B120" s="130"/>
      <c r="C120" s="130"/>
      <c r="D120" s="130"/>
      <c r="E120" s="130"/>
      <c r="F120" s="131"/>
      <c r="G120" s="68"/>
      <c r="H120" s="68"/>
      <c r="I120" s="68"/>
      <c r="J120" s="68"/>
      <c r="K120" s="70" t="str">
        <f t="shared" si="36"/>
        <v/>
      </c>
      <c r="L120" s="71" t="str">
        <f t="shared" si="37"/>
        <v/>
      </c>
      <c r="M120" s="72" t="str">
        <f t="shared" si="38"/>
        <v/>
      </c>
      <c r="N120" s="70" t="str">
        <f t="shared" si="39"/>
        <v/>
      </c>
      <c r="O120" s="73" t="str">
        <f>IF(H120="I",N120*Contagem!$U$11,IF(H120="E",N120*Contagem!$U$13,IF(H120="A",N120*Contagem!$U$12,IF(H120="T",N120*Contagem!$U$14,""))))</f>
        <v/>
      </c>
      <c r="P120" s="74"/>
      <c r="Q120" s="74"/>
      <c r="R120" s="74"/>
      <c r="S120" s="74"/>
      <c r="T120" s="74"/>
    </row>
    <row r="121" spans="1:20" s="66" customFormat="1" ht="13.5" customHeight="1" x14ac:dyDescent="0.25">
      <c r="A121" s="123"/>
      <c r="B121" s="124"/>
      <c r="C121" s="124"/>
      <c r="D121" s="124"/>
      <c r="E121" s="124"/>
      <c r="F121" s="125"/>
      <c r="G121" s="68"/>
      <c r="H121" s="68"/>
      <c r="I121" s="68"/>
      <c r="J121" s="68"/>
      <c r="K121" s="70" t="str">
        <f t="shared" si="36"/>
        <v/>
      </c>
      <c r="L121" s="71" t="str">
        <f t="shared" si="37"/>
        <v/>
      </c>
      <c r="M121" s="72" t="str">
        <f t="shared" si="38"/>
        <v/>
      </c>
      <c r="N121" s="70" t="str">
        <f t="shared" si="39"/>
        <v/>
      </c>
      <c r="O121" s="73" t="str">
        <f>IF(H121="I",N121*Contagem!$U$11,IF(H121="E",N121*Contagem!$U$13,IF(H121="A",N121*Contagem!$U$12,IF(H121="T",N121*Contagem!$U$14,""))))</f>
        <v/>
      </c>
      <c r="P121" s="83"/>
      <c r="Q121" s="74"/>
      <c r="R121" s="74"/>
      <c r="S121" s="74"/>
      <c r="T121" s="74"/>
    </row>
    <row r="122" spans="1:20" s="66" customFormat="1" ht="13.5" customHeight="1" x14ac:dyDescent="0.25">
      <c r="A122" s="123"/>
      <c r="B122" s="124"/>
      <c r="C122" s="124"/>
      <c r="D122" s="124"/>
      <c r="E122" s="124"/>
      <c r="F122" s="125"/>
      <c r="G122" s="68"/>
      <c r="H122" s="68"/>
      <c r="I122" s="68"/>
      <c r="J122" s="68"/>
      <c r="K122" s="70" t="str">
        <f t="shared" si="36"/>
        <v/>
      </c>
      <c r="L122" s="71" t="str">
        <f t="shared" si="37"/>
        <v/>
      </c>
      <c r="M122" s="72" t="str">
        <f t="shared" si="38"/>
        <v/>
      </c>
      <c r="N122" s="70" t="str">
        <f t="shared" si="39"/>
        <v/>
      </c>
      <c r="O122" s="73" t="str">
        <f>IF(H122="I",N122*Contagem!$U$11,IF(H122="E",N122*Contagem!$U$13,IF(H122="A",N122*Contagem!$U$12,IF(H122="T",N122*Contagem!$U$14,""))))</f>
        <v/>
      </c>
      <c r="P122" s="83"/>
      <c r="Q122" s="74"/>
      <c r="R122" s="74"/>
      <c r="S122" s="74"/>
      <c r="T122" s="74"/>
    </row>
    <row r="123" spans="1:20" s="66" customFormat="1" ht="13.5" customHeight="1" x14ac:dyDescent="0.25">
      <c r="A123" s="123"/>
      <c r="B123" s="124"/>
      <c r="C123" s="124"/>
      <c r="D123" s="124"/>
      <c r="E123" s="124"/>
      <c r="F123" s="125"/>
      <c r="G123" s="68"/>
      <c r="H123" s="68"/>
      <c r="I123" s="68"/>
      <c r="J123" s="68"/>
      <c r="K123" s="70" t="str">
        <f t="shared" si="36"/>
        <v/>
      </c>
      <c r="L123" s="71" t="str">
        <f t="shared" si="37"/>
        <v/>
      </c>
      <c r="M123" s="72" t="str">
        <f t="shared" si="38"/>
        <v/>
      </c>
      <c r="N123" s="70" t="str">
        <f t="shared" si="39"/>
        <v/>
      </c>
      <c r="O123" s="73" t="str">
        <f>IF(H123="I",N123*Contagem!$U$11,IF(H123="E",N123*Contagem!$U$13,IF(H123="A",N123*Contagem!$U$12,IF(H123="T",N123*Contagem!$U$14,""))))</f>
        <v/>
      </c>
      <c r="P123" s="83"/>
      <c r="Q123" s="74"/>
      <c r="R123" s="74"/>
      <c r="S123" s="74"/>
      <c r="T123" s="74"/>
    </row>
    <row r="124" spans="1:20" s="66" customFormat="1" ht="13.5" customHeight="1" x14ac:dyDescent="0.25">
      <c r="A124" s="123"/>
      <c r="B124" s="124"/>
      <c r="C124" s="124"/>
      <c r="D124" s="124"/>
      <c r="E124" s="124"/>
      <c r="F124" s="125"/>
      <c r="G124" s="68"/>
      <c r="H124" s="68"/>
      <c r="I124" s="68"/>
      <c r="J124" s="68"/>
      <c r="K124" s="70" t="str">
        <f t="shared" si="36"/>
        <v/>
      </c>
      <c r="L124" s="71" t="str">
        <f t="shared" si="37"/>
        <v/>
      </c>
      <c r="M124" s="72" t="str">
        <f t="shared" si="38"/>
        <v/>
      </c>
      <c r="N124" s="70" t="str">
        <f t="shared" si="39"/>
        <v/>
      </c>
      <c r="O124" s="73" t="str">
        <f>IF(H124="I",N124*Contagem!$U$11,IF(H124="E",N124*Contagem!$U$13,IF(H124="A",N124*Contagem!$U$12,IF(H124="T",N124*Contagem!$U$14,""))))</f>
        <v/>
      </c>
      <c r="P124" s="83"/>
      <c r="Q124" s="74"/>
      <c r="R124" s="74"/>
      <c r="S124" s="74"/>
      <c r="T124" s="74"/>
    </row>
    <row r="125" spans="1:20" s="66" customFormat="1" ht="13.5" customHeight="1" x14ac:dyDescent="0.25">
      <c r="A125" s="123"/>
      <c r="B125" s="124"/>
      <c r="C125" s="124"/>
      <c r="D125" s="124"/>
      <c r="E125" s="124"/>
      <c r="F125" s="125"/>
      <c r="G125" s="68"/>
      <c r="H125" s="68"/>
      <c r="I125" s="68"/>
      <c r="J125" s="68"/>
      <c r="K125" s="70" t="str">
        <f t="shared" si="36"/>
        <v/>
      </c>
      <c r="L125" s="71" t="str">
        <f t="shared" si="37"/>
        <v/>
      </c>
      <c r="M125" s="72" t="str">
        <f t="shared" si="38"/>
        <v/>
      </c>
      <c r="N125" s="70" t="str">
        <f t="shared" si="39"/>
        <v/>
      </c>
      <c r="O125" s="73" t="str">
        <f>IF(H125="I",N125*Contagem!$U$11,IF(H125="E",N125*Contagem!$U$13,IF(H125="A",N125*Contagem!$U$12,IF(H125="T",N125*Contagem!$U$14,""))))</f>
        <v/>
      </c>
      <c r="P125" s="74"/>
      <c r="Q125" s="74"/>
      <c r="R125" s="74"/>
      <c r="S125" s="74"/>
      <c r="T125" s="74"/>
    </row>
    <row r="126" spans="1:20" s="66" customFormat="1" ht="13.5" customHeight="1" x14ac:dyDescent="0.25">
      <c r="A126" s="129"/>
      <c r="B126" s="130"/>
      <c r="C126" s="130"/>
      <c r="D126" s="130"/>
      <c r="E126" s="130"/>
      <c r="F126" s="131"/>
      <c r="G126" s="68"/>
      <c r="H126" s="68"/>
      <c r="I126" s="68"/>
      <c r="J126" s="68"/>
      <c r="K126" s="70" t="str">
        <f t="shared" si="36"/>
        <v/>
      </c>
      <c r="L126" s="71" t="str">
        <f t="shared" si="37"/>
        <v/>
      </c>
      <c r="M126" s="72" t="str">
        <f t="shared" si="38"/>
        <v/>
      </c>
      <c r="N126" s="70" t="str">
        <f t="shared" si="39"/>
        <v/>
      </c>
      <c r="O126" s="73" t="str">
        <f>IF(H126="I",N126*Contagem!$U$11,IF(H126="E",N126*Contagem!$U$13,IF(H126="A",N126*Contagem!$U$12,IF(H126="T",N126*Contagem!$U$14,""))))</f>
        <v/>
      </c>
      <c r="P126" s="74"/>
      <c r="Q126" s="74"/>
      <c r="R126" s="74"/>
      <c r="S126" s="74"/>
      <c r="T126" s="74"/>
    </row>
    <row r="127" spans="1:20" s="66" customFormat="1" ht="13.5" customHeight="1" x14ac:dyDescent="0.25">
      <c r="A127" s="123"/>
      <c r="B127" s="124"/>
      <c r="C127" s="124"/>
      <c r="D127" s="124"/>
      <c r="E127" s="124"/>
      <c r="F127" s="125"/>
      <c r="G127" s="68"/>
      <c r="H127" s="68"/>
      <c r="I127" s="68"/>
      <c r="J127" s="68"/>
      <c r="K127" s="70" t="str">
        <f t="shared" si="36"/>
        <v/>
      </c>
      <c r="L127" s="71" t="str">
        <f t="shared" si="37"/>
        <v/>
      </c>
      <c r="M127" s="72" t="str">
        <f t="shared" si="38"/>
        <v/>
      </c>
      <c r="N127" s="70" t="str">
        <f t="shared" si="39"/>
        <v/>
      </c>
      <c r="O127" s="73" t="str">
        <f>IF(H127="I",N127*Contagem!$U$11,IF(H127="E",N127*Contagem!$U$13,IF(H127="A",N127*Contagem!$U$12,IF(H127="T",N127*Contagem!$U$14,""))))</f>
        <v/>
      </c>
      <c r="P127" s="74"/>
      <c r="Q127" s="74"/>
      <c r="R127" s="74"/>
      <c r="S127" s="74"/>
      <c r="T127" s="74"/>
    </row>
    <row r="128" spans="1:20" s="66" customFormat="1" ht="13.5" customHeight="1" x14ac:dyDescent="0.25">
      <c r="A128" s="123"/>
      <c r="B128" s="124"/>
      <c r="C128" s="124"/>
      <c r="D128" s="124"/>
      <c r="E128" s="124"/>
      <c r="F128" s="125"/>
      <c r="G128" s="68"/>
      <c r="H128" s="68"/>
      <c r="I128" s="68"/>
      <c r="J128" s="68"/>
      <c r="K128" s="70" t="str">
        <f t="shared" ref="K128:K130" si="100">CONCATENATE(G128,L128)</f>
        <v/>
      </c>
      <c r="L128" s="71" t="str">
        <f t="shared" ref="L128:L130" si="101">IF(OR(ISBLANK(I128),ISBLANK(J128)),IF(OR(G128="ALI",G128="AIE"),"L",IF(ISBLANK(G128),"","A")),IF(G128="EE",IF(J128&gt;=3,IF(I128&gt;=5,"H","A"),IF(J128&gt;=2,IF(I128&gt;=16,"H",IF(I128&lt;=4,"L","A")),IF(I128&lt;=15,"L","A"))),IF(OR(G128="SE",G128="CE"),IF(J128&gt;=4,IF(I128&gt;=6,"H","A"),IF(J128&gt;=2,IF(I128&gt;=20,"H",IF(I128&lt;=5,"L","A")),IF(I128&lt;=19,"L","A"))),IF(OR(G128="ALI",G128="AIE"),IF(J128&gt;=6,IF(I128&gt;=20,"H","A"),IF(J128&gt;=2,IF(I128&gt;=51,"H",IF(I128&lt;=19,"L","A")),IF(I128&lt;=50,"L","A")))))))</f>
        <v/>
      </c>
      <c r="M128" s="72" t="str">
        <f t="shared" ref="M128:M130" si="102">IF(L128="L","Baixa",IF(L128="A","Média",IF(L128="","","Alta")))</f>
        <v/>
      </c>
      <c r="N128" s="70" t="str">
        <f t="shared" ref="N128:N130" si="103">IF(ISBLANK(G128),"",IF(G128="ALI",IF(L128="L",7,IF(L128="A",10,15)),IF(G128="AIE",IF(L128="L",5,IF(L128="A",7,10)),IF(G128="SE",IF(L128="L",4,IF(L128="A",5,7)),IF(OR(G128="EE",G128="CE"),IF(L128="L",3,IF(L128="A",4,6)))))))</f>
        <v/>
      </c>
      <c r="O128" s="73" t="str">
        <f>IF(H128="I",N128*Contagem!$U$11,IF(H128="E",N128*Contagem!$U$13,IF(H128="A",N128*Contagem!$U$12,IF(H128="T",N128*Contagem!$U$14,""))))</f>
        <v/>
      </c>
      <c r="P128" s="80"/>
      <c r="Q128" s="80"/>
      <c r="R128" s="80"/>
      <c r="S128" s="80"/>
      <c r="T128" s="80"/>
    </row>
    <row r="129" spans="1:20" s="66" customFormat="1" ht="13.5" customHeight="1" x14ac:dyDescent="0.25">
      <c r="A129" s="123"/>
      <c r="B129" s="124"/>
      <c r="C129" s="124"/>
      <c r="D129" s="124"/>
      <c r="E129" s="124"/>
      <c r="F129" s="125"/>
      <c r="G129" s="68"/>
      <c r="H129" s="68"/>
      <c r="I129" s="68"/>
      <c r="J129" s="68"/>
      <c r="K129" s="70" t="str">
        <f t="shared" si="100"/>
        <v/>
      </c>
      <c r="L129" s="71" t="str">
        <f t="shared" si="101"/>
        <v/>
      </c>
      <c r="M129" s="72" t="str">
        <f t="shared" si="102"/>
        <v/>
      </c>
      <c r="N129" s="70" t="str">
        <f t="shared" si="103"/>
        <v/>
      </c>
      <c r="O129" s="73" t="str">
        <f>IF(H129="I",N129*Contagem!$U$11,IF(H129="E",N129*Contagem!$U$13,IF(H129="A",N129*Contagem!$U$12,IF(H129="T",N129*Contagem!$U$14,""))))</f>
        <v/>
      </c>
      <c r="P129" s="81"/>
      <c r="Q129" s="80"/>
      <c r="R129" s="80"/>
      <c r="S129" s="80"/>
      <c r="T129" s="80"/>
    </row>
    <row r="130" spans="1:20" s="66" customFormat="1" ht="13.5" customHeight="1" x14ac:dyDescent="0.25">
      <c r="A130" s="123"/>
      <c r="B130" s="124"/>
      <c r="C130" s="124"/>
      <c r="D130" s="124"/>
      <c r="E130" s="124"/>
      <c r="F130" s="125"/>
      <c r="G130" s="68"/>
      <c r="H130" s="68"/>
      <c r="I130" s="68"/>
      <c r="J130" s="68"/>
      <c r="K130" s="70" t="str">
        <f t="shared" si="100"/>
        <v/>
      </c>
      <c r="L130" s="71" t="str">
        <f t="shared" si="101"/>
        <v/>
      </c>
      <c r="M130" s="72" t="str">
        <f t="shared" si="102"/>
        <v/>
      </c>
      <c r="N130" s="70" t="str">
        <f t="shared" si="103"/>
        <v/>
      </c>
      <c r="O130" s="73" t="str">
        <f>IF(H130="I",N130*Contagem!$U$11,IF(H130="E",N130*Contagem!$U$13,IF(H130="A",N130*Contagem!$U$12,IF(H130="T",N130*Contagem!$U$14,""))))</f>
        <v/>
      </c>
      <c r="P130" s="69"/>
      <c r="Q130" s="69"/>
      <c r="R130" s="69"/>
      <c r="S130" s="69"/>
      <c r="T130" s="69"/>
    </row>
    <row r="131" spans="1:20" s="66" customFormat="1" ht="13.5" customHeight="1" x14ac:dyDescent="0.25">
      <c r="A131" s="123"/>
      <c r="B131" s="124"/>
      <c r="C131" s="124"/>
      <c r="D131" s="124"/>
      <c r="E131" s="124"/>
      <c r="F131" s="125"/>
      <c r="G131" s="68"/>
      <c r="H131" s="68"/>
      <c r="I131" s="68"/>
      <c r="J131" s="68"/>
      <c r="K131" s="70" t="str">
        <f t="shared" ref="K131:K132" si="104">CONCATENATE(G131,L131)</f>
        <v/>
      </c>
      <c r="L131" s="71" t="str">
        <f t="shared" ref="L131:L132" si="105">IF(OR(ISBLANK(I131),ISBLANK(J131)),IF(OR(G131="ALI",G131="AIE"),"L",IF(ISBLANK(G131),"","A")),IF(G131="EE",IF(J131&gt;=3,IF(I131&gt;=5,"H","A"),IF(J131&gt;=2,IF(I131&gt;=16,"H",IF(I131&lt;=4,"L","A")),IF(I131&lt;=15,"L","A"))),IF(OR(G131="SE",G131="CE"),IF(J131&gt;=4,IF(I131&gt;=6,"H","A"),IF(J131&gt;=2,IF(I131&gt;=20,"H",IF(I131&lt;=5,"L","A")),IF(I131&lt;=19,"L","A"))),IF(OR(G131="ALI",G131="AIE"),IF(J131&gt;=6,IF(I131&gt;=20,"H","A"),IF(J131&gt;=2,IF(I131&gt;=51,"H",IF(I131&lt;=19,"L","A")),IF(I131&lt;=50,"L","A")))))))</f>
        <v/>
      </c>
      <c r="M131" s="72" t="str">
        <f t="shared" ref="M131:M132" si="106">IF(L131="L","Baixa",IF(L131="A","Média",IF(L131="","","Alta")))</f>
        <v/>
      </c>
      <c r="N131" s="70" t="str">
        <f t="shared" ref="N131:N132" si="107">IF(ISBLANK(G131),"",IF(G131="ALI",IF(L131="L",7,IF(L131="A",10,15)),IF(G131="AIE",IF(L131="L",5,IF(L131="A",7,10)),IF(G131="SE",IF(L131="L",4,IF(L131="A",5,7)),IF(OR(G131="EE",G131="CE"),IF(L131="L",3,IF(L131="A",4,6)))))))</f>
        <v/>
      </c>
      <c r="O131" s="73" t="str">
        <f>IF(H131="I",N131*Contagem!$U$11,IF(H131="E",N131*Contagem!$U$13,IF(H131="A",N131*Contagem!$U$12,IF(H131="T",N131*Contagem!$U$14,""))))</f>
        <v/>
      </c>
      <c r="P131" s="69"/>
      <c r="Q131" s="69"/>
      <c r="R131" s="69"/>
      <c r="S131" s="69"/>
      <c r="T131" s="69"/>
    </row>
    <row r="132" spans="1:20" s="66" customFormat="1" ht="13.5" customHeight="1" x14ac:dyDescent="0.25">
      <c r="A132" s="123"/>
      <c r="B132" s="124"/>
      <c r="C132" s="124"/>
      <c r="D132" s="124"/>
      <c r="E132" s="124"/>
      <c r="F132" s="125"/>
      <c r="G132" s="68"/>
      <c r="H132" s="68"/>
      <c r="I132" s="68"/>
      <c r="J132" s="68"/>
      <c r="K132" s="70" t="str">
        <f t="shared" si="104"/>
        <v/>
      </c>
      <c r="L132" s="71" t="str">
        <f t="shared" si="105"/>
        <v/>
      </c>
      <c r="M132" s="72" t="str">
        <f t="shared" si="106"/>
        <v/>
      </c>
      <c r="N132" s="70" t="str">
        <f t="shared" si="107"/>
        <v/>
      </c>
      <c r="O132" s="73" t="str">
        <f>IF(H132="I",N132*Contagem!$U$11,IF(H132="E",N132*Contagem!$U$13,IF(H132="A",N132*Contagem!$U$12,IF(H132="T",N132*Contagem!$U$14,""))))</f>
        <v/>
      </c>
      <c r="P132" s="83"/>
      <c r="Q132" s="83"/>
      <c r="R132" s="83"/>
      <c r="S132" s="83"/>
      <c r="T132" s="83"/>
    </row>
    <row r="133" spans="1:20" s="66" customFormat="1" ht="13.5" customHeight="1" x14ac:dyDescent="0.25">
      <c r="A133" s="123"/>
      <c r="B133" s="124"/>
      <c r="C133" s="124"/>
      <c r="D133" s="124"/>
      <c r="E133" s="124"/>
      <c r="F133" s="125"/>
      <c r="G133" s="68"/>
      <c r="H133" s="68"/>
      <c r="I133" s="68"/>
      <c r="J133" s="68"/>
      <c r="K133" s="70" t="str">
        <f t="shared" ref="K133:K175" si="108">CONCATENATE(G133,L133)</f>
        <v/>
      </c>
      <c r="L133" s="71" t="str">
        <f t="shared" ref="L133:L175" si="109">IF(OR(ISBLANK(I133),ISBLANK(J133)),IF(OR(G133="ALI",G133="AIE"),"L",IF(ISBLANK(G133),"","A")),IF(G133="EE",IF(J133&gt;=3,IF(I133&gt;=5,"H","A"),IF(J133&gt;=2,IF(I133&gt;=16,"H",IF(I133&lt;=4,"L","A")),IF(I133&lt;=15,"L","A"))),IF(OR(G133="SE",G133="CE"),IF(J133&gt;=4,IF(I133&gt;=6,"H","A"),IF(J133&gt;=2,IF(I133&gt;=20,"H",IF(I133&lt;=5,"L","A")),IF(I133&lt;=19,"L","A"))),IF(OR(G133="ALI",G133="AIE"),IF(J133&gt;=6,IF(I133&gt;=20,"H","A"),IF(J133&gt;=2,IF(I133&gt;=51,"H",IF(I133&lt;=19,"L","A")),IF(I133&lt;=50,"L","A")))))))</f>
        <v/>
      </c>
      <c r="M133" s="72" t="str">
        <f t="shared" ref="M133:M175" si="110">IF(L133="L","Baixa",IF(L133="A","Média",IF(L133="","","Alta")))</f>
        <v/>
      </c>
      <c r="N133" s="70" t="str">
        <f t="shared" ref="N133:N175" si="111">IF(ISBLANK(G133),"",IF(G133="ALI",IF(L133="L",7,IF(L133="A",10,15)),IF(G133="AIE",IF(L133="L",5,IF(L133="A",7,10)),IF(G133="SE",IF(L133="L",4,IF(L133="A",5,7)),IF(OR(G133="EE",G133="CE"),IF(L133="L",3,IF(L133="A",4,6)))))))</f>
        <v/>
      </c>
      <c r="O133" s="73" t="str">
        <f>IF(H133="I",N133*Contagem!$U$11,IF(H133="E",N133*Contagem!$U$13,IF(H133="A",N133*Contagem!$U$12,IF(H133="T",N133*Contagem!$U$14,""))))</f>
        <v/>
      </c>
      <c r="P133" s="69"/>
      <c r="Q133" s="69"/>
      <c r="R133" s="69"/>
      <c r="S133" s="69"/>
      <c r="T133" s="69"/>
    </row>
    <row r="134" spans="1:20" s="66" customFormat="1" ht="13.5" customHeight="1" x14ac:dyDescent="0.25">
      <c r="A134" s="123"/>
      <c r="B134" s="124"/>
      <c r="C134" s="124"/>
      <c r="D134" s="124"/>
      <c r="E134" s="124"/>
      <c r="F134" s="125"/>
      <c r="G134" s="68"/>
      <c r="H134" s="68"/>
      <c r="I134" s="68"/>
      <c r="J134" s="68"/>
      <c r="K134" s="70" t="str">
        <f t="shared" si="108"/>
        <v/>
      </c>
      <c r="L134" s="71" t="str">
        <f t="shared" si="109"/>
        <v/>
      </c>
      <c r="M134" s="72" t="str">
        <f t="shared" si="110"/>
        <v/>
      </c>
      <c r="N134" s="70" t="str">
        <f t="shared" si="111"/>
        <v/>
      </c>
      <c r="O134" s="73" t="str">
        <f>IF(H134="I",N134*Contagem!$U$11,IF(H134="E",N134*Contagem!$U$13,IF(H134="A",N134*Contagem!$U$12,IF(H134="T",N134*Contagem!$U$14,""))))</f>
        <v/>
      </c>
      <c r="P134" s="69"/>
      <c r="Q134" s="69"/>
      <c r="R134" s="69"/>
      <c r="S134" s="69"/>
      <c r="T134" s="69"/>
    </row>
    <row r="135" spans="1:20" s="66" customFormat="1" ht="13.5" customHeight="1" x14ac:dyDescent="0.25">
      <c r="A135" s="123"/>
      <c r="B135" s="124"/>
      <c r="C135" s="124"/>
      <c r="D135" s="124"/>
      <c r="E135" s="124"/>
      <c r="F135" s="125"/>
      <c r="G135" s="68"/>
      <c r="H135" s="68"/>
      <c r="I135" s="68"/>
      <c r="J135" s="68"/>
      <c r="K135" s="70" t="str">
        <f t="shared" si="108"/>
        <v/>
      </c>
      <c r="L135" s="71" t="str">
        <f t="shared" si="109"/>
        <v/>
      </c>
      <c r="M135" s="72" t="str">
        <f t="shared" si="110"/>
        <v/>
      </c>
      <c r="N135" s="70" t="str">
        <f t="shared" si="111"/>
        <v/>
      </c>
      <c r="O135" s="73" t="str">
        <f>IF(H135="I",N135*Contagem!$U$11,IF(H135="E",N135*Contagem!$U$13,IF(H135="A",N135*Contagem!$U$12,IF(H135="T",N135*Contagem!$U$14,""))))</f>
        <v/>
      </c>
      <c r="P135" s="69"/>
      <c r="Q135" s="69"/>
      <c r="R135" s="69"/>
      <c r="S135" s="69"/>
      <c r="T135" s="69"/>
    </row>
    <row r="136" spans="1:20" s="66" customFormat="1" ht="13.5" customHeight="1" x14ac:dyDescent="0.25">
      <c r="A136" s="123"/>
      <c r="B136" s="124"/>
      <c r="C136" s="124"/>
      <c r="D136" s="124"/>
      <c r="E136" s="124"/>
      <c r="F136" s="125"/>
      <c r="G136" s="68"/>
      <c r="H136" s="68"/>
      <c r="I136" s="68"/>
      <c r="J136" s="68"/>
      <c r="K136" s="70" t="str">
        <f t="shared" si="108"/>
        <v/>
      </c>
      <c r="L136" s="71" t="str">
        <f t="shared" si="109"/>
        <v/>
      </c>
      <c r="M136" s="72" t="str">
        <f t="shared" si="110"/>
        <v/>
      </c>
      <c r="N136" s="70" t="str">
        <f t="shared" si="111"/>
        <v/>
      </c>
      <c r="O136" s="73" t="str">
        <f>IF(H136="I",N136*Contagem!$U$11,IF(H136="E",N136*Contagem!$U$13,IF(H136="A",N136*Contagem!$U$12,IF(H136="T",N136*Contagem!$U$14,""))))</f>
        <v/>
      </c>
      <c r="P136" s="69"/>
      <c r="Q136" s="69"/>
      <c r="R136" s="69"/>
      <c r="S136" s="69"/>
      <c r="T136" s="69"/>
    </row>
    <row r="137" spans="1:20" s="66" customFormat="1" ht="13.5" customHeight="1" x14ac:dyDescent="0.25">
      <c r="A137" s="123"/>
      <c r="B137" s="124"/>
      <c r="C137" s="124"/>
      <c r="D137" s="124"/>
      <c r="E137" s="124"/>
      <c r="F137" s="125"/>
      <c r="G137" s="68"/>
      <c r="H137" s="68"/>
      <c r="I137" s="68"/>
      <c r="J137" s="68"/>
      <c r="K137" s="70" t="str">
        <f t="shared" ref="K137" si="112">CONCATENATE(G137,L137)</f>
        <v/>
      </c>
      <c r="L137" s="71" t="str">
        <f t="shared" ref="L137" si="113">IF(OR(ISBLANK(I137),ISBLANK(J137)),IF(OR(G137="ALI",G137="AIE"),"L",IF(ISBLANK(G137),"","A")),IF(G137="EE",IF(J137&gt;=3,IF(I137&gt;=5,"H","A"),IF(J137&gt;=2,IF(I137&gt;=16,"H",IF(I137&lt;=4,"L","A")),IF(I137&lt;=15,"L","A"))),IF(OR(G137="SE",G137="CE"),IF(J137&gt;=4,IF(I137&gt;=6,"H","A"),IF(J137&gt;=2,IF(I137&gt;=20,"H",IF(I137&lt;=5,"L","A")),IF(I137&lt;=19,"L","A"))),IF(OR(G137="ALI",G137="AIE"),IF(J137&gt;=6,IF(I137&gt;=20,"H","A"),IF(J137&gt;=2,IF(I137&gt;=51,"H",IF(I137&lt;=19,"L","A")),IF(I137&lt;=50,"L","A")))))))</f>
        <v/>
      </c>
      <c r="M137" s="72" t="str">
        <f t="shared" ref="M137" si="114">IF(L137="L","Baixa",IF(L137="A","Média",IF(L137="","","Alta")))</f>
        <v/>
      </c>
      <c r="N137" s="70" t="str">
        <f t="shared" ref="N137" si="115">IF(ISBLANK(G137),"",IF(G137="ALI",IF(L137="L",7,IF(L137="A",10,15)),IF(G137="AIE",IF(L137="L",5,IF(L137="A",7,10)),IF(G137="SE",IF(L137="L",4,IF(L137="A",5,7)),IF(OR(G137="EE",G137="CE"),IF(L137="L",3,IF(L137="A",4,6)))))))</f>
        <v/>
      </c>
      <c r="O137" s="73" t="str">
        <f>IF(H137="I",N137*Contagem!$U$11,IF(H137="E",N137*Contagem!$U$13,IF(H137="A",N137*Contagem!$U$12,IF(H137="T",N137*Contagem!$U$14,""))))</f>
        <v/>
      </c>
      <c r="P137" s="85"/>
      <c r="Q137" s="85"/>
      <c r="R137" s="85"/>
      <c r="S137" s="85"/>
      <c r="T137" s="85"/>
    </row>
    <row r="138" spans="1:20" s="66" customFormat="1" ht="13.5" customHeight="1" x14ac:dyDescent="0.25">
      <c r="A138" s="123"/>
      <c r="B138" s="124"/>
      <c r="C138" s="124"/>
      <c r="D138" s="124"/>
      <c r="E138" s="124"/>
      <c r="F138" s="125"/>
      <c r="G138" s="68"/>
      <c r="H138" s="68"/>
      <c r="I138" s="68"/>
      <c r="J138" s="68"/>
      <c r="K138" s="70" t="str">
        <f t="shared" si="108"/>
        <v/>
      </c>
      <c r="L138" s="71" t="str">
        <f t="shared" si="109"/>
        <v/>
      </c>
      <c r="M138" s="72" t="str">
        <f t="shared" si="110"/>
        <v/>
      </c>
      <c r="N138" s="70" t="str">
        <f t="shared" si="111"/>
        <v/>
      </c>
      <c r="O138" s="73" t="str">
        <f>IF(H138="I",N138*Contagem!$U$11,IF(H138="E",N138*Contagem!$U$13,IF(H138="A",N138*Contagem!$U$12,IF(H138="T",N138*Contagem!$U$14,""))))</f>
        <v/>
      </c>
      <c r="P138" s="69"/>
      <c r="Q138" s="69"/>
      <c r="R138" s="69"/>
      <c r="S138" s="69"/>
      <c r="T138" s="69"/>
    </row>
    <row r="139" spans="1:20" s="66" customFormat="1" ht="13.5" customHeight="1" x14ac:dyDescent="0.25">
      <c r="A139" s="123"/>
      <c r="B139" s="124"/>
      <c r="C139" s="124"/>
      <c r="D139" s="124"/>
      <c r="E139" s="124"/>
      <c r="F139" s="125"/>
      <c r="G139" s="68"/>
      <c r="H139" s="68"/>
      <c r="I139" s="68"/>
      <c r="J139" s="68"/>
      <c r="K139" s="70" t="str">
        <f t="shared" si="108"/>
        <v/>
      </c>
      <c r="L139" s="71" t="str">
        <f t="shared" si="109"/>
        <v/>
      </c>
      <c r="M139" s="72" t="str">
        <f t="shared" si="110"/>
        <v/>
      </c>
      <c r="N139" s="70" t="str">
        <f t="shared" si="111"/>
        <v/>
      </c>
      <c r="O139" s="73" t="str">
        <f>IF(H139="I",N139*Contagem!$U$11,IF(H139="E",N139*Contagem!$U$13,IF(H139="A",N139*Contagem!$U$12,IF(H139="T",N139*Contagem!$U$14,""))))</f>
        <v/>
      </c>
      <c r="P139" s="69"/>
      <c r="Q139" s="69"/>
      <c r="R139" s="69"/>
      <c r="S139" s="69"/>
      <c r="T139" s="69"/>
    </row>
    <row r="140" spans="1:20" s="66" customFormat="1" ht="13.5" customHeight="1" x14ac:dyDescent="0.25">
      <c r="A140" s="123"/>
      <c r="B140" s="124"/>
      <c r="C140" s="124"/>
      <c r="D140" s="124"/>
      <c r="E140" s="124"/>
      <c r="F140" s="125"/>
      <c r="G140" s="68"/>
      <c r="H140" s="68"/>
      <c r="I140" s="68"/>
      <c r="J140" s="68"/>
      <c r="K140" s="70" t="str">
        <f t="shared" si="108"/>
        <v/>
      </c>
      <c r="L140" s="71" t="str">
        <f t="shared" si="109"/>
        <v/>
      </c>
      <c r="M140" s="72" t="str">
        <f t="shared" si="110"/>
        <v/>
      </c>
      <c r="N140" s="70" t="str">
        <f t="shared" si="111"/>
        <v/>
      </c>
      <c r="O140" s="73" t="str">
        <f>IF(H140="I",N140*Contagem!$U$11,IF(H140="E",N140*Contagem!$U$13,IF(H140="A",N140*Contagem!$U$12,IF(H140="T",N140*Contagem!$U$14,""))))</f>
        <v/>
      </c>
      <c r="P140" s="69"/>
      <c r="Q140" s="69"/>
      <c r="R140" s="69"/>
      <c r="S140" s="69"/>
      <c r="T140" s="69"/>
    </row>
    <row r="141" spans="1:20" s="66" customFormat="1" ht="13.5" customHeight="1" x14ac:dyDescent="0.25">
      <c r="A141" s="123"/>
      <c r="B141" s="124"/>
      <c r="C141" s="124"/>
      <c r="D141" s="124"/>
      <c r="E141" s="124"/>
      <c r="F141" s="125"/>
      <c r="G141" s="68"/>
      <c r="H141" s="68"/>
      <c r="I141" s="68"/>
      <c r="J141" s="68"/>
      <c r="K141" s="70" t="str">
        <f t="shared" si="108"/>
        <v/>
      </c>
      <c r="L141" s="71" t="str">
        <f t="shared" si="109"/>
        <v/>
      </c>
      <c r="M141" s="72" t="str">
        <f t="shared" si="110"/>
        <v/>
      </c>
      <c r="N141" s="70" t="str">
        <f t="shared" si="111"/>
        <v/>
      </c>
      <c r="O141" s="73" t="str">
        <f>IF(H141="I",N141*Contagem!$U$11,IF(H141="E",N141*Contagem!$U$13,IF(H141="A",N141*Contagem!$U$12,IF(H141="T",N141*Contagem!$U$14,""))))</f>
        <v/>
      </c>
      <c r="P141" s="69"/>
      <c r="Q141" s="69"/>
      <c r="R141" s="69"/>
      <c r="S141" s="69"/>
      <c r="T141" s="69"/>
    </row>
    <row r="142" spans="1:20" s="66" customFormat="1" ht="13.5" customHeight="1" x14ac:dyDescent="0.25">
      <c r="A142" s="123"/>
      <c r="B142" s="124"/>
      <c r="C142" s="124"/>
      <c r="D142" s="124"/>
      <c r="E142" s="124"/>
      <c r="F142" s="125"/>
      <c r="G142" s="68"/>
      <c r="H142" s="68"/>
      <c r="I142" s="68"/>
      <c r="J142" s="68"/>
      <c r="K142" s="70" t="str">
        <f t="shared" si="108"/>
        <v/>
      </c>
      <c r="L142" s="71" t="str">
        <f t="shared" si="109"/>
        <v/>
      </c>
      <c r="M142" s="72" t="str">
        <f t="shared" si="110"/>
        <v/>
      </c>
      <c r="N142" s="70" t="str">
        <f t="shared" si="111"/>
        <v/>
      </c>
      <c r="O142" s="73" t="str">
        <f>IF(H142="I",N142*Contagem!$U$11,IF(H142="E",N142*Contagem!$U$13,IF(H142="A",N142*Contagem!$U$12,IF(H142="T",N142*Contagem!$U$14,""))))</f>
        <v/>
      </c>
      <c r="P142" s="69"/>
      <c r="Q142" s="69"/>
      <c r="R142" s="69"/>
      <c r="S142" s="69"/>
      <c r="T142" s="69"/>
    </row>
    <row r="143" spans="1:20" s="66" customFormat="1" ht="13.5" customHeight="1" x14ac:dyDescent="0.25">
      <c r="A143" s="123"/>
      <c r="B143" s="124"/>
      <c r="C143" s="124"/>
      <c r="D143" s="124"/>
      <c r="E143" s="124"/>
      <c r="F143" s="125"/>
      <c r="G143" s="68"/>
      <c r="H143" s="68"/>
      <c r="I143" s="68"/>
      <c r="J143" s="68"/>
      <c r="K143" s="70" t="str">
        <f t="shared" si="108"/>
        <v/>
      </c>
      <c r="L143" s="71" t="str">
        <f t="shared" si="109"/>
        <v/>
      </c>
      <c r="M143" s="72" t="str">
        <f t="shared" si="110"/>
        <v/>
      </c>
      <c r="N143" s="70" t="str">
        <f t="shared" si="111"/>
        <v/>
      </c>
      <c r="O143" s="73" t="str">
        <f>IF(H143="I",N143*Contagem!$U$11,IF(H143="E",N143*Contagem!$U$13,IF(H143="A",N143*Contagem!$U$12,IF(H143="T",N143*Contagem!$U$14,""))))</f>
        <v/>
      </c>
      <c r="P143" s="69"/>
      <c r="Q143" s="69"/>
      <c r="R143" s="69"/>
      <c r="S143" s="69"/>
      <c r="T143" s="69"/>
    </row>
    <row r="144" spans="1:20" s="66" customFormat="1" ht="13.5" customHeight="1" x14ac:dyDescent="0.25">
      <c r="A144" s="123"/>
      <c r="B144" s="124"/>
      <c r="C144" s="124"/>
      <c r="D144" s="124"/>
      <c r="E144" s="124"/>
      <c r="F144" s="125"/>
      <c r="G144" s="68"/>
      <c r="H144" s="68"/>
      <c r="I144" s="68"/>
      <c r="J144" s="68"/>
      <c r="K144" s="70" t="str">
        <f t="shared" si="108"/>
        <v/>
      </c>
      <c r="L144" s="71" t="str">
        <f t="shared" si="109"/>
        <v/>
      </c>
      <c r="M144" s="72" t="str">
        <f t="shared" si="110"/>
        <v/>
      </c>
      <c r="N144" s="70" t="str">
        <f t="shared" si="111"/>
        <v/>
      </c>
      <c r="O144" s="73" t="str">
        <f>IF(H144="I",N144*Contagem!$U$11,IF(H144="E",N144*Contagem!$U$13,IF(H144="A",N144*Contagem!$U$12,IF(H144="T",N144*Contagem!$U$14,""))))</f>
        <v/>
      </c>
      <c r="P144" s="69"/>
      <c r="Q144" s="69"/>
      <c r="R144" s="69"/>
      <c r="S144" s="69"/>
      <c r="T144" s="69"/>
    </row>
    <row r="145" spans="1:20" s="66" customFormat="1" ht="13.5" customHeight="1" x14ac:dyDescent="0.25">
      <c r="A145" s="123"/>
      <c r="B145" s="124"/>
      <c r="C145" s="124"/>
      <c r="D145" s="124"/>
      <c r="E145" s="124"/>
      <c r="F145" s="125"/>
      <c r="G145" s="68"/>
      <c r="H145" s="68"/>
      <c r="I145" s="68"/>
      <c r="J145" s="68"/>
      <c r="K145" s="70" t="str">
        <f t="shared" si="108"/>
        <v/>
      </c>
      <c r="L145" s="71" t="str">
        <f t="shared" si="109"/>
        <v/>
      </c>
      <c r="M145" s="72" t="str">
        <f t="shared" si="110"/>
        <v/>
      </c>
      <c r="N145" s="70" t="str">
        <f t="shared" si="111"/>
        <v/>
      </c>
      <c r="O145" s="73" t="str">
        <f>IF(H145="I",N145*Contagem!$U$11,IF(H145="E",N145*Contagem!$U$13,IF(H145="A",N145*Contagem!$U$12,IF(H145="T",N145*Contagem!$U$14,""))))</f>
        <v/>
      </c>
      <c r="P145" s="69"/>
      <c r="Q145" s="69"/>
      <c r="R145" s="69"/>
      <c r="S145" s="69"/>
      <c r="T145" s="69"/>
    </row>
    <row r="146" spans="1:20" s="66" customFormat="1" ht="13.5" customHeight="1" x14ac:dyDescent="0.25">
      <c r="A146" s="123"/>
      <c r="B146" s="124"/>
      <c r="C146" s="124"/>
      <c r="D146" s="124"/>
      <c r="E146" s="124"/>
      <c r="F146" s="125"/>
      <c r="G146" s="68"/>
      <c r="H146" s="68"/>
      <c r="I146" s="68"/>
      <c r="J146" s="68"/>
      <c r="K146" s="70" t="str">
        <f t="shared" si="108"/>
        <v/>
      </c>
      <c r="L146" s="71" t="str">
        <f t="shared" si="109"/>
        <v/>
      </c>
      <c r="M146" s="72" t="str">
        <f t="shared" si="110"/>
        <v/>
      </c>
      <c r="N146" s="70" t="str">
        <f t="shared" si="111"/>
        <v/>
      </c>
      <c r="O146" s="73" t="str">
        <f>IF(H146="I",N146*Contagem!$U$11,IF(H146="E",N146*Contagem!$U$13,IF(H146="A",N146*Contagem!$U$12,IF(H146="T",N146*Contagem!$U$14,""))))</f>
        <v/>
      </c>
      <c r="P146" s="69"/>
      <c r="Q146" s="69"/>
      <c r="R146" s="69"/>
      <c r="S146" s="69"/>
      <c r="T146" s="69"/>
    </row>
    <row r="147" spans="1:20" s="66" customFormat="1" ht="13.5" customHeight="1" x14ac:dyDescent="0.25">
      <c r="A147" s="123"/>
      <c r="B147" s="124"/>
      <c r="C147" s="124"/>
      <c r="D147" s="124"/>
      <c r="E147" s="124"/>
      <c r="F147" s="125"/>
      <c r="G147" s="68"/>
      <c r="H147" s="68"/>
      <c r="I147" s="68"/>
      <c r="J147" s="68"/>
      <c r="K147" s="70" t="str">
        <f t="shared" si="108"/>
        <v/>
      </c>
      <c r="L147" s="71" t="str">
        <f t="shared" si="109"/>
        <v/>
      </c>
      <c r="M147" s="72" t="str">
        <f t="shared" si="110"/>
        <v/>
      </c>
      <c r="N147" s="70" t="str">
        <f t="shared" si="111"/>
        <v/>
      </c>
      <c r="O147" s="73" t="str">
        <f>IF(H147="I",N147*Contagem!$U$11,IF(H147="E",N147*Contagem!$U$13,IF(H147="A",N147*Contagem!$U$12,IF(H147="T",N147*Contagem!$U$14,""))))</f>
        <v/>
      </c>
      <c r="P147" s="69"/>
      <c r="Q147" s="69"/>
      <c r="R147" s="69"/>
      <c r="S147" s="69"/>
      <c r="T147" s="69"/>
    </row>
    <row r="148" spans="1:20" s="66" customFormat="1" ht="13.5" customHeight="1" x14ac:dyDescent="0.25">
      <c r="A148" s="123"/>
      <c r="B148" s="124"/>
      <c r="C148" s="124"/>
      <c r="D148" s="124"/>
      <c r="E148" s="124"/>
      <c r="F148" s="125"/>
      <c r="G148" s="68"/>
      <c r="H148" s="68"/>
      <c r="I148" s="68"/>
      <c r="J148" s="68"/>
      <c r="K148" s="70" t="str">
        <f t="shared" si="108"/>
        <v/>
      </c>
      <c r="L148" s="71" t="str">
        <f t="shared" si="109"/>
        <v/>
      </c>
      <c r="M148" s="72" t="str">
        <f t="shared" si="110"/>
        <v/>
      </c>
      <c r="N148" s="70" t="str">
        <f t="shared" si="111"/>
        <v/>
      </c>
      <c r="O148" s="73" t="str">
        <f>IF(H148="I",N148*Contagem!$U$11,IF(H148="E",N148*Contagem!$U$13,IF(H148="A",N148*Contagem!$U$12,IF(H148="T",N148*Contagem!$U$14,""))))</f>
        <v/>
      </c>
      <c r="P148" s="69"/>
      <c r="Q148" s="69"/>
      <c r="R148" s="69"/>
      <c r="S148" s="69"/>
      <c r="T148" s="69"/>
    </row>
    <row r="149" spans="1:20" s="66" customFormat="1" ht="13.5" customHeight="1" x14ac:dyDescent="0.25">
      <c r="A149" s="123"/>
      <c r="B149" s="124"/>
      <c r="C149" s="124"/>
      <c r="D149" s="124"/>
      <c r="E149" s="124"/>
      <c r="F149" s="125"/>
      <c r="G149" s="68"/>
      <c r="H149" s="68"/>
      <c r="I149" s="68"/>
      <c r="J149" s="68"/>
      <c r="K149" s="70" t="str">
        <f t="shared" si="108"/>
        <v/>
      </c>
      <c r="L149" s="71" t="str">
        <f t="shared" si="109"/>
        <v/>
      </c>
      <c r="M149" s="72" t="str">
        <f t="shared" si="110"/>
        <v/>
      </c>
      <c r="N149" s="70" t="str">
        <f t="shared" si="111"/>
        <v/>
      </c>
      <c r="O149" s="73" t="str">
        <f>IF(H149="I",N149*Contagem!$U$11,IF(H149="E",N149*Contagem!$U$13,IF(H149="A",N149*Contagem!$U$12,IF(H149="T",N149*Contagem!$U$14,""))))</f>
        <v/>
      </c>
      <c r="P149" s="69"/>
      <c r="Q149" s="69"/>
      <c r="R149" s="69"/>
      <c r="S149" s="69"/>
      <c r="T149" s="69"/>
    </row>
    <row r="150" spans="1:20" s="66" customFormat="1" ht="13.5" customHeight="1" x14ac:dyDescent="0.25">
      <c r="A150" s="123"/>
      <c r="B150" s="124"/>
      <c r="C150" s="124"/>
      <c r="D150" s="124"/>
      <c r="E150" s="124"/>
      <c r="F150" s="125"/>
      <c r="G150" s="68"/>
      <c r="H150" s="68"/>
      <c r="I150" s="68"/>
      <c r="J150" s="68"/>
      <c r="K150" s="70" t="str">
        <f t="shared" si="108"/>
        <v/>
      </c>
      <c r="L150" s="71" t="str">
        <f t="shared" si="109"/>
        <v/>
      </c>
      <c r="M150" s="72" t="str">
        <f t="shared" si="110"/>
        <v/>
      </c>
      <c r="N150" s="70" t="str">
        <f t="shared" si="111"/>
        <v/>
      </c>
      <c r="O150" s="73" t="str">
        <f>IF(H150="I",N150*Contagem!$U$11,IF(H150="E",N150*Contagem!$U$13,IF(H150="A",N150*Contagem!$U$12,IF(H150="T",N150*Contagem!$U$14,""))))</f>
        <v/>
      </c>
      <c r="P150" s="69"/>
      <c r="Q150" s="69"/>
      <c r="R150" s="69"/>
      <c r="S150" s="69"/>
      <c r="T150" s="69"/>
    </row>
    <row r="151" spans="1:20" s="66" customFormat="1" ht="13.5" customHeight="1" x14ac:dyDescent="0.25">
      <c r="A151" s="123"/>
      <c r="B151" s="124"/>
      <c r="C151" s="124"/>
      <c r="D151" s="124"/>
      <c r="E151" s="124"/>
      <c r="F151" s="125"/>
      <c r="G151" s="68"/>
      <c r="H151" s="68"/>
      <c r="I151" s="68"/>
      <c r="J151" s="68"/>
      <c r="K151" s="70" t="str">
        <f t="shared" si="108"/>
        <v/>
      </c>
      <c r="L151" s="71" t="str">
        <f t="shared" si="109"/>
        <v/>
      </c>
      <c r="M151" s="72" t="str">
        <f t="shared" si="110"/>
        <v/>
      </c>
      <c r="N151" s="70" t="str">
        <f t="shared" si="111"/>
        <v/>
      </c>
      <c r="O151" s="73" t="str">
        <f>IF(H151="I",N151*Contagem!$U$11,IF(H151="E",N151*Contagem!$U$13,IF(H151="A",N151*Contagem!$U$12,IF(H151="T",N151*Contagem!$U$14,""))))</f>
        <v/>
      </c>
      <c r="P151" s="69"/>
      <c r="Q151" s="69"/>
      <c r="R151" s="69"/>
      <c r="S151" s="69"/>
      <c r="T151" s="69"/>
    </row>
    <row r="152" spans="1:20" s="66" customFormat="1" ht="13.5" customHeight="1" x14ac:dyDescent="0.25">
      <c r="A152" s="123"/>
      <c r="B152" s="124"/>
      <c r="C152" s="124"/>
      <c r="D152" s="124"/>
      <c r="E152" s="124"/>
      <c r="F152" s="125"/>
      <c r="G152" s="68"/>
      <c r="H152" s="68"/>
      <c r="I152" s="68"/>
      <c r="J152" s="68"/>
      <c r="K152" s="70" t="str">
        <f t="shared" si="108"/>
        <v/>
      </c>
      <c r="L152" s="71" t="str">
        <f t="shared" si="109"/>
        <v/>
      </c>
      <c r="M152" s="72" t="str">
        <f t="shared" si="110"/>
        <v/>
      </c>
      <c r="N152" s="70" t="str">
        <f t="shared" si="111"/>
        <v/>
      </c>
      <c r="O152" s="73" t="str">
        <f>IF(H152="I",N152*Contagem!$U$11,IF(H152="E",N152*Contagem!$U$13,IF(H152="A",N152*Contagem!$U$12,IF(H152="T",N152*Contagem!$U$14,""))))</f>
        <v/>
      </c>
      <c r="P152" s="69"/>
      <c r="Q152" s="69"/>
      <c r="R152" s="69"/>
      <c r="S152" s="69"/>
      <c r="T152" s="69"/>
    </row>
    <row r="153" spans="1:20" s="66" customFormat="1" ht="13.5" customHeight="1" x14ac:dyDescent="0.25">
      <c r="A153" s="123"/>
      <c r="B153" s="124"/>
      <c r="C153" s="124"/>
      <c r="D153" s="124"/>
      <c r="E153" s="124"/>
      <c r="F153" s="125"/>
      <c r="G153" s="68"/>
      <c r="H153" s="68"/>
      <c r="I153" s="68"/>
      <c r="J153" s="68"/>
      <c r="K153" s="70" t="str">
        <f t="shared" si="108"/>
        <v/>
      </c>
      <c r="L153" s="71" t="str">
        <f t="shared" si="109"/>
        <v/>
      </c>
      <c r="M153" s="72" t="str">
        <f t="shared" si="110"/>
        <v/>
      </c>
      <c r="N153" s="70" t="str">
        <f t="shared" si="111"/>
        <v/>
      </c>
      <c r="O153" s="73" t="str">
        <f>IF(H153="I",N153*Contagem!$U$11,IF(H153="E",N153*Contagem!$U$13,IF(H153="A",N153*Contagem!$U$12,IF(H153="T",N153*Contagem!$U$14,""))))</f>
        <v/>
      </c>
      <c r="P153" s="69"/>
      <c r="Q153" s="69"/>
      <c r="R153" s="69"/>
      <c r="S153" s="69"/>
      <c r="T153" s="69"/>
    </row>
    <row r="154" spans="1:20" s="66" customFormat="1" ht="13.5" customHeight="1" x14ac:dyDescent="0.25">
      <c r="A154" s="123"/>
      <c r="B154" s="124"/>
      <c r="C154" s="124"/>
      <c r="D154" s="124"/>
      <c r="E154" s="124"/>
      <c r="F154" s="125"/>
      <c r="G154" s="68"/>
      <c r="H154" s="68"/>
      <c r="I154" s="68"/>
      <c r="J154" s="68"/>
      <c r="K154" s="70" t="str">
        <f t="shared" si="108"/>
        <v/>
      </c>
      <c r="L154" s="71" t="str">
        <f t="shared" si="109"/>
        <v/>
      </c>
      <c r="M154" s="72" t="str">
        <f t="shared" si="110"/>
        <v/>
      </c>
      <c r="N154" s="70" t="str">
        <f t="shared" si="111"/>
        <v/>
      </c>
      <c r="O154" s="73" t="str">
        <f>IF(H154="I",N154*Contagem!$U$11,IF(H154="E",N154*Contagem!$U$13,IF(H154="A",N154*Contagem!$U$12,IF(H154="T",N154*Contagem!$U$14,""))))</f>
        <v/>
      </c>
      <c r="P154" s="69"/>
      <c r="Q154" s="69"/>
      <c r="R154" s="69"/>
      <c r="S154" s="69"/>
      <c r="T154" s="69"/>
    </row>
    <row r="155" spans="1:20" s="66" customFormat="1" ht="13.5" customHeight="1" x14ac:dyDescent="0.25">
      <c r="A155" s="123"/>
      <c r="B155" s="124"/>
      <c r="C155" s="124"/>
      <c r="D155" s="124"/>
      <c r="E155" s="124"/>
      <c r="F155" s="125"/>
      <c r="G155" s="68"/>
      <c r="H155" s="68"/>
      <c r="I155" s="68"/>
      <c r="J155" s="68"/>
      <c r="K155" s="70" t="str">
        <f t="shared" si="108"/>
        <v/>
      </c>
      <c r="L155" s="71" t="str">
        <f t="shared" si="109"/>
        <v/>
      </c>
      <c r="M155" s="72" t="str">
        <f t="shared" si="110"/>
        <v/>
      </c>
      <c r="N155" s="70" t="str">
        <f t="shared" si="111"/>
        <v/>
      </c>
      <c r="O155" s="73" t="str">
        <f>IF(H155="I",N155*Contagem!$U$11,IF(H155="E",N155*Contagem!$U$13,IF(H155="A",N155*Contagem!$U$12,IF(H155="T",N155*Contagem!$U$14,""))))</f>
        <v/>
      </c>
      <c r="P155" s="69"/>
      <c r="Q155" s="69"/>
      <c r="R155" s="69"/>
      <c r="S155" s="69"/>
      <c r="T155" s="69"/>
    </row>
    <row r="156" spans="1:20" s="66" customFormat="1" ht="13.5" customHeight="1" x14ac:dyDescent="0.25">
      <c r="A156" s="123"/>
      <c r="B156" s="124"/>
      <c r="C156" s="124"/>
      <c r="D156" s="124"/>
      <c r="E156" s="124"/>
      <c r="F156" s="125"/>
      <c r="G156" s="68"/>
      <c r="H156" s="68"/>
      <c r="I156" s="68"/>
      <c r="J156" s="68"/>
      <c r="K156" s="70" t="str">
        <f t="shared" si="108"/>
        <v/>
      </c>
      <c r="L156" s="71" t="str">
        <f t="shared" si="109"/>
        <v/>
      </c>
      <c r="M156" s="72" t="str">
        <f t="shared" si="110"/>
        <v/>
      </c>
      <c r="N156" s="70" t="str">
        <f t="shared" si="111"/>
        <v/>
      </c>
      <c r="O156" s="73" t="str">
        <f>IF(H156="I",N156*Contagem!$U$11,IF(H156="E",N156*Contagem!$U$13,IF(H156="A",N156*Contagem!$U$12,IF(H156="T",N156*Contagem!$U$14,""))))</f>
        <v/>
      </c>
      <c r="P156" s="69"/>
      <c r="Q156" s="69"/>
      <c r="R156" s="69"/>
      <c r="S156" s="69"/>
      <c r="T156" s="69"/>
    </row>
    <row r="157" spans="1:20" s="66" customFormat="1" ht="13.5" customHeight="1" x14ac:dyDescent="0.25">
      <c r="A157" s="123"/>
      <c r="B157" s="124"/>
      <c r="C157" s="124"/>
      <c r="D157" s="124"/>
      <c r="E157" s="124"/>
      <c r="F157" s="125"/>
      <c r="G157" s="68"/>
      <c r="H157" s="68"/>
      <c r="I157" s="68"/>
      <c r="J157" s="68"/>
      <c r="K157" s="70" t="str">
        <f t="shared" si="108"/>
        <v/>
      </c>
      <c r="L157" s="71" t="str">
        <f t="shared" si="109"/>
        <v/>
      </c>
      <c r="M157" s="72" t="str">
        <f t="shared" si="110"/>
        <v/>
      </c>
      <c r="N157" s="70" t="str">
        <f t="shared" si="111"/>
        <v/>
      </c>
      <c r="O157" s="73" t="str">
        <f>IF(H157="I",N157*Contagem!$U$11,IF(H157="E",N157*Contagem!$U$13,IF(H157="A",N157*Contagem!$U$12,IF(H157="T",N157*Contagem!$U$14,""))))</f>
        <v/>
      </c>
      <c r="P157" s="69"/>
      <c r="Q157" s="69"/>
      <c r="R157" s="69"/>
      <c r="S157" s="69"/>
      <c r="T157" s="69"/>
    </row>
    <row r="158" spans="1:20" s="66" customFormat="1" ht="13.5" customHeight="1" x14ac:dyDescent="0.25">
      <c r="A158" s="123"/>
      <c r="B158" s="124"/>
      <c r="C158" s="124"/>
      <c r="D158" s="124"/>
      <c r="E158" s="124"/>
      <c r="F158" s="125"/>
      <c r="G158" s="68"/>
      <c r="H158" s="68"/>
      <c r="I158" s="68"/>
      <c r="J158" s="68"/>
      <c r="K158" s="70" t="str">
        <f t="shared" si="108"/>
        <v/>
      </c>
      <c r="L158" s="71" t="str">
        <f t="shared" si="109"/>
        <v/>
      </c>
      <c r="M158" s="72" t="str">
        <f t="shared" si="110"/>
        <v/>
      </c>
      <c r="N158" s="70" t="str">
        <f t="shared" si="111"/>
        <v/>
      </c>
      <c r="O158" s="73" t="str">
        <f>IF(H158="I",N158*Contagem!$U$11,IF(H158="E",N158*Contagem!$U$13,IF(H158="A",N158*Contagem!$U$12,IF(H158="T",N158*Contagem!$U$14,""))))</f>
        <v/>
      </c>
      <c r="P158" s="69"/>
      <c r="Q158" s="69"/>
      <c r="R158" s="69"/>
      <c r="S158" s="69"/>
      <c r="T158" s="69"/>
    </row>
    <row r="159" spans="1:20" s="66" customFormat="1" ht="13.5" customHeight="1" x14ac:dyDescent="0.25">
      <c r="A159" s="123"/>
      <c r="B159" s="124"/>
      <c r="C159" s="124"/>
      <c r="D159" s="124"/>
      <c r="E159" s="124"/>
      <c r="F159" s="125"/>
      <c r="G159" s="68"/>
      <c r="H159" s="68"/>
      <c r="I159" s="68"/>
      <c r="J159" s="68"/>
      <c r="K159" s="70" t="str">
        <f t="shared" si="108"/>
        <v/>
      </c>
      <c r="L159" s="71" t="str">
        <f t="shared" si="109"/>
        <v/>
      </c>
      <c r="M159" s="72" t="str">
        <f t="shared" si="110"/>
        <v/>
      </c>
      <c r="N159" s="70" t="str">
        <f t="shared" si="111"/>
        <v/>
      </c>
      <c r="O159" s="73" t="str">
        <f>IF(H159="I",N159*Contagem!$U$11,IF(H159="E",N159*Contagem!$U$13,IF(H159="A",N159*Contagem!$U$12,IF(H159="T",N159*Contagem!$U$14,""))))</f>
        <v/>
      </c>
      <c r="P159" s="69"/>
      <c r="Q159" s="69"/>
      <c r="R159" s="69"/>
      <c r="S159" s="69"/>
      <c r="T159" s="69"/>
    </row>
    <row r="160" spans="1:20" s="66" customFormat="1" ht="13.5" customHeight="1" x14ac:dyDescent="0.25">
      <c r="A160" s="123"/>
      <c r="B160" s="124"/>
      <c r="C160" s="124"/>
      <c r="D160" s="124"/>
      <c r="E160" s="124"/>
      <c r="F160" s="125"/>
      <c r="G160" s="68"/>
      <c r="H160" s="68"/>
      <c r="I160" s="68"/>
      <c r="J160" s="68"/>
      <c r="K160" s="70" t="str">
        <f t="shared" si="108"/>
        <v/>
      </c>
      <c r="L160" s="71" t="str">
        <f t="shared" si="109"/>
        <v/>
      </c>
      <c r="M160" s="72" t="str">
        <f t="shared" si="110"/>
        <v/>
      </c>
      <c r="N160" s="70" t="str">
        <f t="shared" si="111"/>
        <v/>
      </c>
      <c r="O160" s="73" t="str">
        <f>IF(H160="I",N160*Contagem!$U$11,IF(H160="E",N160*Contagem!$U$13,IF(H160="A",N160*Contagem!$U$12,IF(H160="T",N160*Contagem!$U$14,""))))</f>
        <v/>
      </c>
      <c r="P160" s="69"/>
      <c r="Q160" s="69"/>
      <c r="R160" s="69"/>
      <c r="S160" s="69"/>
      <c r="T160" s="69"/>
    </row>
    <row r="161" spans="1:20" s="66" customFormat="1" ht="13.5" customHeight="1" x14ac:dyDescent="0.25">
      <c r="A161" s="123"/>
      <c r="B161" s="124"/>
      <c r="C161" s="124"/>
      <c r="D161" s="124"/>
      <c r="E161" s="124"/>
      <c r="F161" s="125"/>
      <c r="G161" s="68"/>
      <c r="H161" s="68"/>
      <c r="I161" s="68"/>
      <c r="J161" s="68"/>
      <c r="K161" s="70" t="str">
        <f t="shared" si="108"/>
        <v/>
      </c>
      <c r="L161" s="71" t="str">
        <f t="shared" si="109"/>
        <v/>
      </c>
      <c r="M161" s="72" t="str">
        <f t="shared" si="110"/>
        <v/>
      </c>
      <c r="N161" s="70" t="str">
        <f t="shared" si="111"/>
        <v/>
      </c>
      <c r="O161" s="73" t="str">
        <f>IF(H161="I",N161*Contagem!$U$11,IF(H161="E",N161*Contagem!$U$13,IF(H161="A",N161*Contagem!$U$12,IF(H161="T",N161*Contagem!$U$14,""))))</f>
        <v/>
      </c>
      <c r="P161" s="69"/>
      <c r="Q161" s="69"/>
      <c r="R161" s="69"/>
      <c r="S161" s="69"/>
      <c r="T161" s="69"/>
    </row>
    <row r="162" spans="1:20" s="66" customFormat="1" ht="13.5" customHeight="1" x14ac:dyDescent="0.25">
      <c r="A162" s="123"/>
      <c r="B162" s="124"/>
      <c r="C162" s="124"/>
      <c r="D162" s="124"/>
      <c r="E162" s="124"/>
      <c r="F162" s="125"/>
      <c r="G162" s="68"/>
      <c r="H162" s="68"/>
      <c r="I162" s="68"/>
      <c r="J162" s="68"/>
      <c r="K162" s="70" t="str">
        <f t="shared" si="108"/>
        <v/>
      </c>
      <c r="L162" s="71" t="str">
        <f t="shared" si="109"/>
        <v/>
      </c>
      <c r="M162" s="72" t="str">
        <f t="shared" si="110"/>
        <v/>
      </c>
      <c r="N162" s="70" t="str">
        <f t="shared" si="111"/>
        <v/>
      </c>
      <c r="O162" s="73" t="str">
        <f>IF(H162="I",N162*Contagem!$U$11,IF(H162="E",N162*Contagem!$U$13,IF(H162="A",N162*Contagem!$U$12,IF(H162="T",N162*Contagem!$U$14,""))))</f>
        <v/>
      </c>
      <c r="P162" s="69"/>
      <c r="Q162" s="69"/>
      <c r="R162" s="69"/>
      <c r="S162" s="69"/>
      <c r="T162" s="69"/>
    </row>
    <row r="163" spans="1:20" s="66" customFormat="1" ht="13.5" customHeight="1" x14ac:dyDescent="0.25">
      <c r="A163" s="123"/>
      <c r="B163" s="124"/>
      <c r="C163" s="124"/>
      <c r="D163" s="124"/>
      <c r="E163" s="124"/>
      <c r="F163" s="125"/>
      <c r="G163" s="68"/>
      <c r="H163" s="68"/>
      <c r="I163" s="68"/>
      <c r="J163" s="68"/>
      <c r="K163" s="70" t="str">
        <f t="shared" si="108"/>
        <v/>
      </c>
      <c r="L163" s="71" t="str">
        <f t="shared" si="109"/>
        <v/>
      </c>
      <c r="M163" s="72" t="str">
        <f t="shared" si="110"/>
        <v/>
      </c>
      <c r="N163" s="70" t="str">
        <f t="shared" si="111"/>
        <v/>
      </c>
      <c r="O163" s="73" t="str">
        <f>IF(H163="I",N163*Contagem!$U$11,IF(H163="E",N163*Contagem!$U$13,IF(H163="A",N163*Contagem!$U$12,IF(H163="T",N163*Contagem!$U$14,""))))</f>
        <v/>
      </c>
      <c r="P163" s="69"/>
      <c r="Q163" s="69"/>
      <c r="R163" s="69"/>
      <c r="S163" s="69"/>
      <c r="T163" s="69"/>
    </row>
    <row r="164" spans="1:20" s="66" customFormat="1" ht="13.5" customHeight="1" x14ac:dyDescent="0.25">
      <c r="A164" s="123"/>
      <c r="B164" s="124"/>
      <c r="C164" s="124"/>
      <c r="D164" s="124"/>
      <c r="E164" s="124"/>
      <c r="F164" s="125"/>
      <c r="G164" s="68"/>
      <c r="H164" s="68"/>
      <c r="I164" s="68"/>
      <c r="J164" s="68"/>
      <c r="K164" s="70" t="str">
        <f t="shared" si="108"/>
        <v/>
      </c>
      <c r="L164" s="71" t="str">
        <f t="shared" si="109"/>
        <v/>
      </c>
      <c r="M164" s="72" t="str">
        <f t="shared" si="110"/>
        <v/>
      </c>
      <c r="N164" s="70" t="str">
        <f t="shared" si="111"/>
        <v/>
      </c>
      <c r="O164" s="73" t="str">
        <f>IF(H164="I",N164*Contagem!$U$11,IF(H164="E",N164*Contagem!$U$13,IF(H164="A",N164*Contagem!$U$12,IF(H164="T",N164*Contagem!$U$14,""))))</f>
        <v/>
      </c>
      <c r="P164" s="69"/>
      <c r="Q164" s="69"/>
      <c r="R164" s="69"/>
      <c r="S164" s="69"/>
      <c r="T164" s="69"/>
    </row>
    <row r="165" spans="1:20" s="66" customFormat="1" ht="13.5" customHeight="1" x14ac:dyDescent="0.25">
      <c r="A165" s="123"/>
      <c r="B165" s="124"/>
      <c r="C165" s="124"/>
      <c r="D165" s="124"/>
      <c r="E165" s="124"/>
      <c r="F165" s="125"/>
      <c r="G165" s="68"/>
      <c r="H165" s="68"/>
      <c r="I165" s="68"/>
      <c r="J165" s="68"/>
      <c r="K165" s="70" t="str">
        <f t="shared" si="108"/>
        <v/>
      </c>
      <c r="L165" s="71" t="str">
        <f t="shared" si="109"/>
        <v/>
      </c>
      <c r="M165" s="72" t="str">
        <f t="shared" si="110"/>
        <v/>
      </c>
      <c r="N165" s="70" t="str">
        <f t="shared" si="111"/>
        <v/>
      </c>
      <c r="O165" s="73" t="str">
        <f>IF(H165="I",N165*Contagem!$U$11,IF(H165="E",N165*Contagem!$U$13,IF(H165="A",N165*Contagem!$U$12,IF(H165="T",N165*Contagem!$U$14,""))))</f>
        <v/>
      </c>
      <c r="P165" s="69"/>
      <c r="Q165" s="69"/>
      <c r="R165" s="69"/>
      <c r="S165" s="69"/>
      <c r="T165" s="69"/>
    </row>
    <row r="166" spans="1:20" s="66" customFormat="1" ht="13.5" customHeight="1" x14ac:dyDescent="0.25">
      <c r="A166" s="123"/>
      <c r="B166" s="124"/>
      <c r="C166" s="124"/>
      <c r="D166" s="124"/>
      <c r="E166" s="124"/>
      <c r="F166" s="125"/>
      <c r="G166" s="68"/>
      <c r="H166" s="68"/>
      <c r="I166" s="68"/>
      <c r="J166" s="68"/>
      <c r="K166" s="70" t="str">
        <f t="shared" si="108"/>
        <v/>
      </c>
      <c r="L166" s="71" t="str">
        <f t="shared" si="109"/>
        <v/>
      </c>
      <c r="M166" s="72" t="str">
        <f t="shared" si="110"/>
        <v/>
      </c>
      <c r="N166" s="70" t="str">
        <f t="shared" si="111"/>
        <v/>
      </c>
      <c r="O166" s="73" t="str">
        <f>IF(H166="I",N166*Contagem!$U$11,IF(H166="E",N166*Contagem!$U$13,IF(H166="A",N166*Contagem!$U$12,IF(H166="T",N166*Contagem!$U$14,""))))</f>
        <v/>
      </c>
      <c r="P166" s="69"/>
      <c r="Q166" s="69"/>
      <c r="R166" s="69"/>
      <c r="S166" s="69"/>
      <c r="T166" s="69"/>
    </row>
    <row r="167" spans="1:20" s="66" customFormat="1" ht="13.5" customHeight="1" x14ac:dyDescent="0.25">
      <c r="A167" s="123"/>
      <c r="B167" s="124"/>
      <c r="C167" s="124"/>
      <c r="D167" s="124"/>
      <c r="E167" s="124"/>
      <c r="F167" s="125"/>
      <c r="G167" s="68"/>
      <c r="H167" s="68"/>
      <c r="I167" s="68"/>
      <c r="J167" s="68"/>
      <c r="K167" s="70" t="str">
        <f t="shared" si="108"/>
        <v/>
      </c>
      <c r="L167" s="71" t="str">
        <f t="shared" si="109"/>
        <v/>
      </c>
      <c r="M167" s="72" t="str">
        <f t="shared" si="110"/>
        <v/>
      </c>
      <c r="N167" s="70" t="str">
        <f t="shared" si="111"/>
        <v/>
      </c>
      <c r="O167" s="73" t="str">
        <f>IF(H167="I",N167*Contagem!$U$11,IF(H167="E",N167*Contagem!$U$13,IF(H167="A",N167*Contagem!$U$12,IF(H167="T",N167*Contagem!$U$14,""))))</f>
        <v/>
      </c>
      <c r="P167" s="69"/>
      <c r="Q167" s="69"/>
      <c r="R167" s="69"/>
      <c r="S167" s="69"/>
      <c r="T167" s="69"/>
    </row>
    <row r="168" spans="1:20" s="66" customFormat="1" ht="13.5" customHeight="1" x14ac:dyDescent="0.25">
      <c r="A168" s="123"/>
      <c r="B168" s="124"/>
      <c r="C168" s="124"/>
      <c r="D168" s="124"/>
      <c r="E168" s="124"/>
      <c r="F168" s="125"/>
      <c r="G168" s="68"/>
      <c r="H168" s="68"/>
      <c r="I168" s="68"/>
      <c r="J168" s="68"/>
      <c r="K168" s="70" t="str">
        <f t="shared" si="108"/>
        <v/>
      </c>
      <c r="L168" s="71" t="str">
        <f t="shared" si="109"/>
        <v/>
      </c>
      <c r="M168" s="72" t="str">
        <f t="shared" si="110"/>
        <v/>
      </c>
      <c r="N168" s="70" t="str">
        <f t="shared" si="111"/>
        <v/>
      </c>
      <c r="O168" s="73" t="str">
        <f>IF(H168="I",N168*Contagem!$U$11,IF(H168="E",N168*Contagem!$U$13,IF(H168="A",N168*Contagem!$U$12,IF(H168="T",N168*Contagem!$U$14,""))))</f>
        <v/>
      </c>
      <c r="P168" s="69"/>
      <c r="Q168" s="69"/>
      <c r="R168" s="69"/>
      <c r="S168" s="69"/>
      <c r="T168" s="69"/>
    </row>
    <row r="169" spans="1:20" s="66" customFormat="1" ht="13.5" customHeight="1" x14ac:dyDescent="0.25">
      <c r="A169" s="123"/>
      <c r="B169" s="124"/>
      <c r="C169" s="124"/>
      <c r="D169" s="124"/>
      <c r="E169" s="124"/>
      <c r="F169" s="125"/>
      <c r="G169" s="68"/>
      <c r="H169" s="68"/>
      <c r="I169" s="68"/>
      <c r="J169" s="68"/>
      <c r="K169" s="70" t="str">
        <f t="shared" si="108"/>
        <v/>
      </c>
      <c r="L169" s="71" t="str">
        <f t="shared" si="109"/>
        <v/>
      </c>
      <c r="M169" s="72" t="str">
        <f t="shared" si="110"/>
        <v/>
      </c>
      <c r="N169" s="70" t="str">
        <f t="shared" si="111"/>
        <v/>
      </c>
      <c r="O169" s="73" t="str">
        <f>IF(H169="I",N169*Contagem!$U$11,IF(H169="E",N169*Contagem!$U$13,IF(H169="A",N169*Contagem!$U$12,IF(H169="T",N169*Contagem!$U$14,""))))</f>
        <v/>
      </c>
      <c r="P169" s="69"/>
      <c r="Q169" s="69"/>
      <c r="R169" s="69"/>
      <c r="S169" s="69"/>
      <c r="T169" s="69"/>
    </row>
    <row r="170" spans="1:20" s="66" customFormat="1" ht="13.5" customHeight="1" x14ac:dyDescent="0.25">
      <c r="A170" s="123"/>
      <c r="B170" s="124"/>
      <c r="C170" s="124"/>
      <c r="D170" s="124"/>
      <c r="E170" s="124"/>
      <c r="F170" s="125"/>
      <c r="G170" s="68"/>
      <c r="H170" s="68"/>
      <c r="I170" s="68"/>
      <c r="J170" s="68"/>
      <c r="K170" s="70" t="str">
        <f t="shared" si="108"/>
        <v/>
      </c>
      <c r="L170" s="71" t="str">
        <f t="shared" si="109"/>
        <v/>
      </c>
      <c r="M170" s="72" t="str">
        <f t="shared" si="110"/>
        <v/>
      </c>
      <c r="N170" s="70" t="str">
        <f t="shared" si="111"/>
        <v/>
      </c>
      <c r="O170" s="73" t="str">
        <f>IF(H170="I",N170*Contagem!$U$11,IF(H170="E",N170*Contagem!$U$13,IF(H170="A",N170*Contagem!$U$12,IF(H170="T",N170*Contagem!$U$14,""))))</f>
        <v/>
      </c>
      <c r="P170" s="69"/>
      <c r="Q170" s="69"/>
      <c r="R170" s="69"/>
      <c r="S170" s="69"/>
      <c r="T170" s="69"/>
    </row>
    <row r="171" spans="1:20" s="66" customFormat="1" ht="13.5" customHeight="1" x14ac:dyDescent="0.25">
      <c r="A171" s="123"/>
      <c r="B171" s="124"/>
      <c r="C171" s="124"/>
      <c r="D171" s="124"/>
      <c r="E171" s="124"/>
      <c r="F171" s="125"/>
      <c r="G171" s="68"/>
      <c r="H171" s="68"/>
      <c r="I171" s="68"/>
      <c r="J171" s="68"/>
      <c r="K171" s="70" t="str">
        <f t="shared" si="108"/>
        <v/>
      </c>
      <c r="L171" s="71" t="str">
        <f t="shared" si="109"/>
        <v/>
      </c>
      <c r="M171" s="72" t="str">
        <f t="shared" si="110"/>
        <v/>
      </c>
      <c r="N171" s="70" t="str">
        <f t="shared" si="111"/>
        <v/>
      </c>
      <c r="O171" s="73" t="str">
        <f>IF(H171="I",N171*Contagem!$U$11,IF(H171="E",N171*Contagem!$U$13,IF(H171="A",N171*Contagem!$U$12,IF(H171="T",N171*Contagem!$U$14,""))))</f>
        <v/>
      </c>
      <c r="P171" s="69"/>
      <c r="Q171" s="69"/>
      <c r="R171" s="69"/>
      <c r="S171" s="69"/>
      <c r="T171" s="69"/>
    </row>
    <row r="172" spans="1:20" s="66" customFormat="1" ht="13.5" customHeight="1" x14ac:dyDescent="0.25">
      <c r="A172" s="123"/>
      <c r="B172" s="124"/>
      <c r="C172" s="124"/>
      <c r="D172" s="124"/>
      <c r="E172" s="124"/>
      <c r="F172" s="125"/>
      <c r="G172" s="68"/>
      <c r="H172" s="68"/>
      <c r="I172" s="68"/>
      <c r="J172" s="68"/>
      <c r="K172" s="70" t="str">
        <f t="shared" si="108"/>
        <v/>
      </c>
      <c r="L172" s="71" t="str">
        <f t="shared" si="109"/>
        <v/>
      </c>
      <c r="M172" s="72" t="str">
        <f t="shared" si="110"/>
        <v/>
      </c>
      <c r="N172" s="70" t="str">
        <f t="shared" si="111"/>
        <v/>
      </c>
      <c r="O172" s="73" t="str">
        <f>IF(H172="I",N172*Contagem!$U$11,IF(H172="E",N172*Contagem!$U$13,IF(H172="A",N172*Contagem!$U$12,IF(H172="T",N172*Contagem!$U$14,""))))</f>
        <v/>
      </c>
      <c r="P172" s="69"/>
      <c r="Q172" s="69"/>
      <c r="R172" s="69"/>
      <c r="S172" s="69"/>
      <c r="T172" s="69"/>
    </row>
    <row r="173" spans="1:20" s="66" customFormat="1" ht="13.5" customHeight="1" x14ac:dyDescent="0.25">
      <c r="A173" s="123"/>
      <c r="B173" s="124"/>
      <c r="C173" s="124"/>
      <c r="D173" s="124"/>
      <c r="E173" s="124"/>
      <c r="F173" s="125"/>
      <c r="G173" s="68"/>
      <c r="H173" s="68"/>
      <c r="I173" s="68"/>
      <c r="J173" s="68"/>
      <c r="K173" s="70" t="str">
        <f t="shared" si="108"/>
        <v/>
      </c>
      <c r="L173" s="71" t="str">
        <f t="shared" si="109"/>
        <v/>
      </c>
      <c r="M173" s="72" t="str">
        <f t="shared" si="110"/>
        <v/>
      </c>
      <c r="N173" s="70" t="str">
        <f t="shared" si="111"/>
        <v/>
      </c>
      <c r="O173" s="73" t="str">
        <f>IF(H173="I",N173*Contagem!$U$11,IF(H173="E",N173*Contagem!$U$13,IF(H173="A",N173*Contagem!$U$12,IF(H173="T",N173*Contagem!$U$14,""))))</f>
        <v/>
      </c>
      <c r="P173" s="69"/>
      <c r="Q173" s="69"/>
      <c r="R173" s="69"/>
      <c r="S173" s="69"/>
      <c r="T173" s="69"/>
    </row>
    <row r="174" spans="1:20" s="66" customFormat="1" ht="13.5" customHeight="1" x14ac:dyDescent="0.25">
      <c r="A174" s="123"/>
      <c r="B174" s="124"/>
      <c r="C174" s="124"/>
      <c r="D174" s="124"/>
      <c r="E174" s="124"/>
      <c r="F174" s="125"/>
      <c r="G174" s="68"/>
      <c r="H174" s="68"/>
      <c r="I174" s="68"/>
      <c r="J174" s="68"/>
      <c r="K174" s="70" t="str">
        <f t="shared" si="108"/>
        <v/>
      </c>
      <c r="L174" s="71" t="str">
        <f t="shared" si="109"/>
        <v/>
      </c>
      <c r="M174" s="72" t="str">
        <f t="shared" si="110"/>
        <v/>
      </c>
      <c r="N174" s="70" t="str">
        <f t="shared" si="111"/>
        <v/>
      </c>
      <c r="O174" s="73" t="str">
        <f>IF(H174="I",N174*Contagem!$U$11,IF(H174="E",N174*Contagem!$U$13,IF(H174="A",N174*Contagem!$U$12,IF(H174="T",N174*Contagem!$U$14,""))))</f>
        <v/>
      </c>
      <c r="P174" s="69"/>
      <c r="Q174" s="69"/>
      <c r="R174" s="69"/>
      <c r="S174" s="69"/>
      <c r="T174" s="69"/>
    </row>
    <row r="175" spans="1:20" s="66" customFormat="1" ht="13.5" customHeight="1" x14ac:dyDescent="0.25">
      <c r="A175" s="123"/>
      <c r="B175" s="124"/>
      <c r="C175" s="124"/>
      <c r="D175" s="124"/>
      <c r="E175" s="124"/>
      <c r="F175" s="125"/>
      <c r="G175" s="68"/>
      <c r="H175" s="68"/>
      <c r="I175" s="68"/>
      <c r="J175" s="68"/>
      <c r="K175" s="70" t="str">
        <f t="shared" si="108"/>
        <v/>
      </c>
      <c r="L175" s="71" t="str">
        <f t="shared" si="109"/>
        <v/>
      </c>
      <c r="M175" s="72" t="str">
        <f t="shared" si="110"/>
        <v/>
      </c>
      <c r="N175" s="70" t="str">
        <f t="shared" si="111"/>
        <v/>
      </c>
      <c r="O175" s="73" t="str">
        <f>IF(H175="I",N175*Contagem!$U$11,IF(H175="E",N175*Contagem!$U$13,IF(H175="A",N175*Contagem!$U$12,IF(H175="T",N175*Contagem!$U$14,""))))</f>
        <v/>
      </c>
      <c r="P175" s="64"/>
      <c r="Q175" s="64"/>
      <c r="R175" s="64"/>
      <c r="S175" s="64"/>
      <c r="T175" s="64"/>
    </row>
    <row r="176" spans="1:20" s="66" customFormat="1" ht="13.5" customHeight="1" x14ac:dyDescent="0.25">
      <c r="A176" s="123"/>
      <c r="B176" s="124"/>
      <c r="C176" s="124"/>
      <c r="D176" s="124"/>
      <c r="E176" s="124"/>
      <c r="F176" s="125"/>
      <c r="G176" s="65"/>
      <c r="H176" s="68"/>
      <c r="I176" s="65"/>
      <c r="J176" s="65"/>
      <c r="K176" s="70" t="str">
        <f t="shared" ref="K176:K180" si="116">CONCATENATE(G176,L176)</f>
        <v/>
      </c>
      <c r="L176" s="71" t="str">
        <f t="shared" ref="L176:L180" si="117">IF(OR(ISBLANK(I176),ISBLANK(J176)),IF(OR(G176="ALI",G176="AIE"),"L",IF(ISBLANK(G176),"","A")),IF(G176="EE",IF(J176&gt;=3,IF(I176&gt;=5,"H","A"),IF(J176&gt;=2,IF(I176&gt;=16,"H",IF(I176&lt;=4,"L","A")),IF(I176&lt;=15,"L","A"))),IF(OR(G176="SE",G176="CE"),IF(J176&gt;=4,IF(I176&gt;=6,"H","A"),IF(J176&gt;=2,IF(I176&gt;=20,"H",IF(I176&lt;=5,"L","A")),IF(I176&lt;=19,"L","A"))),IF(OR(G176="ALI",G176="AIE"),IF(J176&gt;=6,IF(I176&gt;=20,"H","A"),IF(J176&gt;=2,IF(I176&gt;=51,"H",IF(I176&lt;=19,"L","A")),IF(I176&lt;=50,"L","A")))))))</f>
        <v/>
      </c>
      <c r="M176" s="72" t="str">
        <f t="shared" ref="M176:M180" si="118">IF(L176="L","Baixa",IF(L176="A","Média",IF(L176="","","Alta")))</f>
        <v/>
      </c>
      <c r="N176" s="70" t="str">
        <f t="shared" ref="N176:N180" si="119">IF(ISBLANK(G176),"",IF(G176="ALI",IF(L176="L",7,IF(L176="A",10,15)),IF(G176="AIE",IF(L176="L",5,IF(L176="A",7,10)),IF(G176="SE",IF(L176="L",4,IF(L176="A",5,7)),IF(OR(G176="EE",G176="CE"),IF(L176="L",3,IF(L176="A",4,6)))))))</f>
        <v/>
      </c>
      <c r="O176" s="73" t="str">
        <f>IF(H176="I",N176*Contagem!$U$11,IF(H176="E",N176*Contagem!$U$13,IF(H176="A",N176*Contagem!$U$12,IF(H176="T",N176*Contagem!$U$14,""))))</f>
        <v/>
      </c>
      <c r="P176" s="64"/>
      <c r="Q176" s="64"/>
      <c r="R176" s="64"/>
      <c r="S176" s="64"/>
      <c r="T176" s="64"/>
    </row>
    <row r="177" spans="1:20" s="66" customFormat="1" ht="13.5" customHeight="1" x14ac:dyDescent="0.25">
      <c r="A177" s="123"/>
      <c r="B177" s="124"/>
      <c r="C177" s="124"/>
      <c r="D177" s="124"/>
      <c r="E177" s="124"/>
      <c r="F177" s="125"/>
      <c r="G177" s="65"/>
      <c r="H177" s="68"/>
      <c r="I177" s="65"/>
      <c r="J177" s="65"/>
      <c r="K177" s="70" t="str">
        <f t="shared" si="116"/>
        <v/>
      </c>
      <c r="L177" s="71" t="str">
        <f t="shared" si="117"/>
        <v/>
      </c>
      <c r="M177" s="72" t="str">
        <f t="shared" si="118"/>
        <v/>
      </c>
      <c r="N177" s="70" t="str">
        <f t="shared" si="119"/>
        <v/>
      </c>
      <c r="O177" s="73" t="str">
        <f>IF(H177="I",N177*Contagem!$U$11,IF(H177="E",N177*Contagem!$U$13,IF(H177="A",N177*Contagem!$U$12,IF(H177="T",N177*Contagem!$U$14,""))))</f>
        <v/>
      </c>
      <c r="P177" s="64"/>
      <c r="Q177" s="64"/>
      <c r="R177" s="64"/>
      <c r="S177" s="64"/>
      <c r="T177" s="64"/>
    </row>
    <row r="178" spans="1:20" s="66" customFormat="1" ht="13.5" customHeight="1" x14ac:dyDescent="0.25">
      <c r="A178" s="123"/>
      <c r="B178" s="124"/>
      <c r="C178" s="124"/>
      <c r="D178" s="124"/>
      <c r="E178" s="124"/>
      <c r="F178" s="125"/>
      <c r="G178" s="65"/>
      <c r="H178" s="68"/>
      <c r="I178" s="65"/>
      <c r="J178" s="65"/>
      <c r="K178" s="70" t="str">
        <f t="shared" si="116"/>
        <v/>
      </c>
      <c r="L178" s="71" t="str">
        <f t="shared" si="117"/>
        <v/>
      </c>
      <c r="M178" s="72" t="str">
        <f t="shared" si="118"/>
        <v/>
      </c>
      <c r="N178" s="70" t="str">
        <f t="shared" si="119"/>
        <v/>
      </c>
      <c r="O178" s="73" t="str">
        <f>IF(H178="I",N178*Contagem!$U$11,IF(H178="E",N178*Contagem!$U$13,IF(H178="A",N178*Contagem!$U$12,IF(H178="T",N178*Contagem!$U$14,""))))</f>
        <v/>
      </c>
      <c r="P178" s="64"/>
      <c r="Q178" s="64"/>
      <c r="R178" s="64"/>
      <c r="S178" s="64"/>
      <c r="T178" s="64"/>
    </row>
    <row r="179" spans="1:20" s="66" customFormat="1" ht="13.5" customHeight="1" x14ac:dyDescent="0.25">
      <c r="A179" s="123"/>
      <c r="B179" s="124"/>
      <c r="C179" s="124"/>
      <c r="D179" s="124"/>
      <c r="E179" s="124"/>
      <c r="F179" s="125"/>
      <c r="G179" s="65"/>
      <c r="H179" s="68"/>
      <c r="I179" s="65"/>
      <c r="J179" s="65"/>
      <c r="K179" s="70" t="str">
        <f t="shared" si="116"/>
        <v/>
      </c>
      <c r="L179" s="71" t="str">
        <f t="shared" si="117"/>
        <v/>
      </c>
      <c r="M179" s="72" t="str">
        <f t="shared" si="118"/>
        <v/>
      </c>
      <c r="N179" s="70" t="str">
        <f t="shared" si="119"/>
        <v/>
      </c>
      <c r="O179" s="73" t="str">
        <f>IF(H179="I",N179*Contagem!$U$11,IF(H179="E",N179*Contagem!$U$13,IF(H179="A",N179*Contagem!$U$12,IF(H179="T",N179*Contagem!$U$14,""))))</f>
        <v/>
      </c>
      <c r="P179" s="64"/>
      <c r="Q179" s="64"/>
      <c r="R179" s="64"/>
      <c r="S179" s="64"/>
      <c r="T179" s="64"/>
    </row>
    <row r="180" spans="1:20" x14ac:dyDescent="0.25">
      <c r="A180" s="123"/>
      <c r="B180" s="124"/>
      <c r="C180" s="124"/>
      <c r="D180" s="124"/>
      <c r="E180" s="124"/>
      <c r="F180" s="125"/>
      <c r="G180" s="65"/>
      <c r="H180" s="68"/>
      <c r="I180" s="65"/>
      <c r="J180" s="65"/>
      <c r="K180" s="70" t="str">
        <f t="shared" si="116"/>
        <v/>
      </c>
      <c r="L180" s="71" t="str">
        <f t="shared" si="117"/>
        <v/>
      </c>
      <c r="M180" s="72" t="str">
        <f t="shared" si="118"/>
        <v/>
      </c>
      <c r="N180" s="70" t="str">
        <f t="shared" si="119"/>
        <v/>
      </c>
      <c r="O180" s="73" t="str">
        <f>IF(H180="I",N180*Contagem!$U$11,IF(H180="E",N180*Contagem!$U$13,IF(H180="A",N180*Contagem!$U$12,IF(H180="T",N180*Contagem!$U$14,""))))</f>
        <v/>
      </c>
    </row>
  </sheetData>
  <mergeCells count="174">
    <mergeCell ref="A64:F64"/>
    <mergeCell ref="A21:F21"/>
    <mergeCell ref="A78:F78"/>
    <mergeCell ref="A80:F80"/>
    <mergeCell ref="A52:F52"/>
    <mergeCell ref="A53:F53"/>
    <mergeCell ref="A58:F58"/>
    <mergeCell ref="A36:F36"/>
    <mergeCell ref="A17:F17"/>
    <mergeCell ref="A19:F19"/>
    <mergeCell ref="A20:F20"/>
    <mergeCell ref="A22:F22"/>
    <mergeCell ref="A23:F23"/>
    <mergeCell ref="A24:F24"/>
    <mergeCell ref="A25:F25"/>
    <mergeCell ref="A76:F76"/>
    <mergeCell ref="A55:F55"/>
    <mergeCell ref="A56:F56"/>
    <mergeCell ref="A57:F57"/>
    <mergeCell ref="A60:F60"/>
    <mergeCell ref="A61:F61"/>
    <mergeCell ref="A62:F62"/>
    <mergeCell ref="A65:F65"/>
    <mergeCell ref="A66:F66"/>
    <mergeCell ref="A37:F37"/>
    <mergeCell ref="A38:F38"/>
    <mergeCell ref="A39:F39"/>
    <mergeCell ref="A40:F40"/>
    <mergeCell ref="A41:F41"/>
    <mergeCell ref="A42:F42"/>
    <mergeCell ref="A43:F43"/>
    <mergeCell ref="A44:F44"/>
    <mergeCell ref="A110:F110"/>
    <mergeCell ref="A100:F100"/>
    <mergeCell ref="A129:F129"/>
    <mergeCell ref="A28:F28"/>
    <mergeCell ref="A29:F29"/>
    <mergeCell ref="A31:F31"/>
    <mergeCell ref="A32:F32"/>
    <mergeCell ref="A77:F77"/>
    <mergeCell ref="A75:F75"/>
    <mergeCell ref="A79:F79"/>
    <mergeCell ref="A81:F81"/>
    <mergeCell ref="A82:F82"/>
    <mergeCell ref="A83:F83"/>
    <mergeCell ref="A91:F91"/>
    <mergeCell ref="A99:F99"/>
    <mergeCell ref="A108:F108"/>
    <mergeCell ref="A109:F109"/>
    <mergeCell ref="A107:F107"/>
    <mergeCell ref="A92:F92"/>
    <mergeCell ref="A93:F93"/>
    <mergeCell ref="A104:F104"/>
    <mergeCell ref="A105:F105"/>
    <mergeCell ref="A106:F106"/>
    <mergeCell ref="A101:F101"/>
    <mergeCell ref="A137:F137"/>
    <mergeCell ref="A132:F132"/>
    <mergeCell ref="A131:F131"/>
    <mergeCell ref="A119:F119"/>
    <mergeCell ref="A120:F120"/>
    <mergeCell ref="A121:F121"/>
    <mergeCell ref="A122:F122"/>
    <mergeCell ref="A123:F123"/>
    <mergeCell ref="A124:F124"/>
    <mergeCell ref="A126:F126"/>
    <mergeCell ref="A127:F127"/>
    <mergeCell ref="A102:F102"/>
    <mergeCell ref="A103:F103"/>
    <mergeCell ref="A9:F9"/>
    <mergeCell ref="A10:F10"/>
    <mergeCell ref="A11:F11"/>
    <mergeCell ref="A49:F49"/>
    <mergeCell ref="A68:F68"/>
    <mergeCell ref="A69:F69"/>
    <mergeCell ref="A46:F46"/>
    <mergeCell ref="A70:F70"/>
    <mergeCell ref="A48:F48"/>
    <mergeCell ref="A13:F13"/>
    <mergeCell ref="A15:F15"/>
    <mergeCell ref="A18:F18"/>
    <mergeCell ref="A14:F14"/>
    <mergeCell ref="A26:F26"/>
    <mergeCell ref="A34:F34"/>
    <mergeCell ref="A16:F16"/>
    <mergeCell ref="A45:F45"/>
    <mergeCell ref="A87:F87"/>
    <mergeCell ref="A88:F88"/>
    <mergeCell ref="A50:F50"/>
    <mergeCell ref="A51:F51"/>
    <mergeCell ref="A54:F54"/>
    <mergeCell ref="A150:F150"/>
    <mergeCell ref="A94:F94"/>
    <mergeCell ref="A95:F95"/>
    <mergeCell ref="A96:F96"/>
    <mergeCell ref="A98:F98"/>
    <mergeCell ref="A47:F47"/>
    <mergeCell ref="A84:F84"/>
    <mergeCell ref="A133:F133"/>
    <mergeCell ref="A147:F147"/>
    <mergeCell ref="A135:F135"/>
    <mergeCell ref="A136:F136"/>
    <mergeCell ref="A138:F138"/>
    <mergeCell ref="A141:F141"/>
    <mergeCell ref="A142:F142"/>
    <mergeCell ref="A146:F146"/>
    <mergeCell ref="A148:F148"/>
    <mergeCell ref="A149:F149"/>
    <mergeCell ref="A125:F125"/>
    <mergeCell ref="A143:F143"/>
    <mergeCell ref="A144:F144"/>
    <mergeCell ref="A145:F145"/>
    <mergeCell ref="A139:F139"/>
    <mergeCell ref="A140:F140"/>
    <mergeCell ref="A86:F86"/>
    <mergeCell ref="A1:O3"/>
    <mergeCell ref="A4:F4"/>
    <mergeCell ref="G4:T4"/>
    <mergeCell ref="A5:F5"/>
    <mergeCell ref="G5:T5"/>
    <mergeCell ref="N6:O6"/>
    <mergeCell ref="A7:F7"/>
    <mergeCell ref="P7:T7"/>
    <mergeCell ref="A6:E6"/>
    <mergeCell ref="F6:G6"/>
    <mergeCell ref="H6:M6"/>
    <mergeCell ref="A8:F8"/>
    <mergeCell ref="A27:F27"/>
    <mergeCell ref="A33:F33"/>
    <mergeCell ref="A180:F180"/>
    <mergeCell ref="A176:F176"/>
    <mergeCell ref="A177:F177"/>
    <mergeCell ref="A178:F178"/>
    <mergeCell ref="A179:F179"/>
    <mergeCell ref="A175:F175"/>
    <mergeCell ref="A158:F158"/>
    <mergeCell ref="A159:F159"/>
    <mergeCell ref="A160:F160"/>
    <mergeCell ref="A161:F161"/>
    <mergeCell ref="A162:F162"/>
    <mergeCell ref="A163:F163"/>
    <mergeCell ref="A164:F164"/>
    <mergeCell ref="A165:F165"/>
    <mergeCell ref="A173:F173"/>
    <mergeCell ref="A174:F174"/>
    <mergeCell ref="A170:F170"/>
    <mergeCell ref="A171:F171"/>
    <mergeCell ref="A172:F172"/>
    <mergeCell ref="A167:F167"/>
    <mergeCell ref="A168:F168"/>
    <mergeCell ref="A169:F169"/>
    <mergeCell ref="A153:F153"/>
    <mergeCell ref="A154:F154"/>
    <mergeCell ref="A85:F85"/>
    <mergeCell ref="A155:F155"/>
    <mergeCell ref="A89:F89"/>
    <mergeCell ref="A90:F90"/>
    <mergeCell ref="A166:F166"/>
    <mergeCell ref="A156:F156"/>
    <mergeCell ref="A157:F157"/>
    <mergeCell ref="A111:F111"/>
    <mergeCell ref="A118:F118"/>
    <mergeCell ref="A130:F130"/>
    <mergeCell ref="A97:F97"/>
    <mergeCell ref="A112:F112"/>
    <mergeCell ref="A113:F113"/>
    <mergeCell ref="A114:F114"/>
    <mergeCell ref="A115:F115"/>
    <mergeCell ref="A116:F116"/>
    <mergeCell ref="A117:F117"/>
    <mergeCell ref="A128:F128"/>
    <mergeCell ref="A152:F152"/>
    <mergeCell ref="A134:F134"/>
    <mergeCell ref="A151:F151"/>
  </mergeCells>
  <phoneticPr fontId="33" type="noConversion"/>
  <conditionalFormatting sqref="H8 H129:H130 H10:H12 H133 H135:H136 H143:H180 H46:H47 H138:H141">
    <cfRule type="cellIs" dxfId="338" priority="1723" stopIfTrue="1" operator="equal">
      <formula>"I"</formula>
    </cfRule>
    <cfRule type="cellIs" dxfId="337" priority="1724" stopIfTrue="1" operator="equal">
      <formula>"A"</formula>
    </cfRule>
    <cfRule type="cellIs" dxfId="336" priority="1725" stopIfTrue="1" operator="equal">
      <formula>"E"</formula>
    </cfRule>
  </conditionalFormatting>
  <conditionalFormatting sqref="H131">
    <cfRule type="cellIs" dxfId="335" priority="1075" stopIfTrue="1" operator="equal">
      <formula>"I"</formula>
    </cfRule>
    <cfRule type="cellIs" dxfId="334" priority="1076" stopIfTrue="1" operator="equal">
      <formula>"A"</formula>
    </cfRule>
    <cfRule type="cellIs" dxfId="333" priority="1077" stopIfTrue="1" operator="equal">
      <formula>"E"</formula>
    </cfRule>
  </conditionalFormatting>
  <conditionalFormatting sqref="H126">
    <cfRule type="cellIs" dxfId="332" priority="1021" stopIfTrue="1" operator="equal">
      <formula>"I"</formula>
    </cfRule>
    <cfRule type="cellIs" dxfId="331" priority="1022" stopIfTrue="1" operator="equal">
      <formula>"A"</formula>
    </cfRule>
    <cfRule type="cellIs" dxfId="330" priority="1023" stopIfTrue="1" operator="equal">
      <formula>"E"</formula>
    </cfRule>
  </conditionalFormatting>
  <conditionalFormatting sqref="H69:H70">
    <cfRule type="cellIs" dxfId="329" priority="946" stopIfTrue="1" operator="equal">
      <formula>"I"</formula>
    </cfRule>
    <cfRule type="cellIs" dxfId="328" priority="947" stopIfTrue="1" operator="equal">
      <formula>"A"</formula>
    </cfRule>
    <cfRule type="cellIs" dxfId="327" priority="948" stopIfTrue="1" operator="equal">
      <formula>"E"</formula>
    </cfRule>
  </conditionalFormatting>
  <conditionalFormatting sqref="H119">
    <cfRule type="cellIs" dxfId="326" priority="1030" stopIfTrue="1" operator="equal">
      <formula>"I"</formula>
    </cfRule>
    <cfRule type="cellIs" dxfId="325" priority="1031" stopIfTrue="1" operator="equal">
      <formula>"A"</formula>
    </cfRule>
    <cfRule type="cellIs" dxfId="324" priority="1032" stopIfTrue="1" operator="equal">
      <formula>"E"</formula>
    </cfRule>
  </conditionalFormatting>
  <conditionalFormatting sqref="H94">
    <cfRule type="cellIs" dxfId="323" priority="1051" stopIfTrue="1" operator="equal">
      <formula>"I"</formula>
    </cfRule>
    <cfRule type="cellIs" dxfId="322" priority="1052" stopIfTrue="1" operator="equal">
      <formula>"A"</formula>
    </cfRule>
    <cfRule type="cellIs" dxfId="321" priority="1053" stopIfTrue="1" operator="equal">
      <formula>"E"</formula>
    </cfRule>
  </conditionalFormatting>
  <conditionalFormatting sqref="H9">
    <cfRule type="cellIs" dxfId="320" priority="925" stopIfTrue="1" operator="equal">
      <formula>"I"</formula>
    </cfRule>
    <cfRule type="cellIs" dxfId="319" priority="926" stopIfTrue="1" operator="equal">
      <formula>"A"</formula>
    </cfRule>
    <cfRule type="cellIs" dxfId="318" priority="927" stopIfTrue="1" operator="equal">
      <formula>"E"</formula>
    </cfRule>
  </conditionalFormatting>
  <conditionalFormatting sqref="H93">
    <cfRule type="cellIs" dxfId="317" priority="1054" stopIfTrue="1" operator="equal">
      <formula>"I"</formula>
    </cfRule>
    <cfRule type="cellIs" dxfId="316" priority="1055" stopIfTrue="1" operator="equal">
      <formula>"A"</formula>
    </cfRule>
    <cfRule type="cellIs" dxfId="315" priority="1056" stopIfTrue="1" operator="equal">
      <formula>"E"</formula>
    </cfRule>
  </conditionalFormatting>
  <conditionalFormatting sqref="H119 H127">
    <cfRule type="cellIs" dxfId="314" priority="1033" stopIfTrue="1" operator="equal">
      <formula>"I"</formula>
    </cfRule>
    <cfRule type="cellIs" dxfId="313" priority="1034" stopIfTrue="1" operator="equal">
      <formula>"A"</formula>
    </cfRule>
    <cfRule type="cellIs" dxfId="312" priority="1035" stopIfTrue="1" operator="equal">
      <formula>"E"</formula>
    </cfRule>
  </conditionalFormatting>
  <conditionalFormatting sqref="H101:H102">
    <cfRule type="cellIs" dxfId="311" priority="898" stopIfTrue="1" operator="equal">
      <formula>"I"</formula>
    </cfRule>
    <cfRule type="cellIs" dxfId="310" priority="899" stopIfTrue="1" operator="equal">
      <formula>"A"</formula>
    </cfRule>
    <cfRule type="cellIs" dxfId="309" priority="900" stopIfTrue="1" operator="equal">
      <formula>"E"</formula>
    </cfRule>
  </conditionalFormatting>
  <conditionalFormatting sqref="H108">
    <cfRule type="cellIs" dxfId="308" priority="883" stopIfTrue="1" operator="equal">
      <formula>"I"</formula>
    </cfRule>
    <cfRule type="cellIs" dxfId="307" priority="884" stopIfTrue="1" operator="equal">
      <formula>"A"</formula>
    </cfRule>
    <cfRule type="cellIs" dxfId="306" priority="885" stopIfTrue="1" operator="equal">
      <formula>"E"</formula>
    </cfRule>
  </conditionalFormatting>
  <conditionalFormatting sqref="H128">
    <cfRule type="cellIs" dxfId="305" priority="838" stopIfTrue="1" operator="equal">
      <formula>"I"</formula>
    </cfRule>
    <cfRule type="cellIs" dxfId="304" priority="839" stopIfTrue="1" operator="equal">
      <formula>"A"</formula>
    </cfRule>
    <cfRule type="cellIs" dxfId="303" priority="840" stopIfTrue="1" operator="equal">
      <formula>"E"</formula>
    </cfRule>
  </conditionalFormatting>
  <conditionalFormatting sqref="H113">
    <cfRule type="cellIs" dxfId="302" priority="880" stopIfTrue="1" operator="equal">
      <formula>"I"</formula>
    </cfRule>
    <cfRule type="cellIs" dxfId="301" priority="881" stopIfTrue="1" operator="equal">
      <formula>"A"</formula>
    </cfRule>
    <cfRule type="cellIs" dxfId="300" priority="882" stopIfTrue="1" operator="equal">
      <formula>"E"</formula>
    </cfRule>
  </conditionalFormatting>
  <conditionalFormatting sqref="H125">
    <cfRule type="cellIs" dxfId="299" priority="862" stopIfTrue="1" operator="equal">
      <formula>"I"</formula>
    </cfRule>
    <cfRule type="cellIs" dxfId="298" priority="863" stopIfTrue="1" operator="equal">
      <formula>"A"</formula>
    </cfRule>
    <cfRule type="cellIs" dxfId="297" priority="864" stopIfTrue="1" operator="equal">
      <formula>"E"</formula>
    </cfRule>
  </conditionalFormatting>
  <conditionalFormatting sqref="H26">
    <cfRule type="cellIs" dxfId="296" priority="610" stopIfTrue="1" operator="equal">
      <formula>"I"</formula>
    </cfRule>
    <cfRule type="cellIs" dxfId="295" priority="611" stopIfTrue="1" operator="equal">
      <formula>"A"</formula>
    </cfRule>
    <cfRule type="cellIs" dxfId="294" priority="612" stopIfTrue="1" operator="equal">
      <formula>"E"</formula>
    </cfRule>
  </conditionalFormatting>
  <conditionalFormatting sqref="H27">
    <cfRule type="cellIs" dxfId="293" priority="607" stopIfTrue="1" operator="equal">
      <formula>"I"</formula>
    </cfRule>
    <cfRule type="cellIs" dxfId="292" priority="608" stopIfTrue="1" operator="equal">
      <formula>"A"</formula>
    </cfRule>
    <cfRule type="cellIs" dxfId="291" priority="609" stopIfTrue="1" operator="equal">
      <formula>"E"</formula>
    </cfRule>
  </conditionalFormatting>
  <conditionalFormatting sqref="H85">
    <cfRule type="cellIs" dxfId="290" priority="568" stopIfTrue="1" operator="equal">
      <formula>"I"</formula>
    </cfRule>
    <cfRule type="cellIs" dxfId="289" priority="569" stopIfTrue="1" operator="equal">
      <formula>"A"</formula>
    </cfRule>
    <cfRule type="cellIs" dxfId="288" priority="570" stopIfTrue="1" operator="equal">
      <formula>"E"</formula>
    </cfRule>
  </conditionalFormatting>
  <conditionalFormatting sqref="H88">
    <cfRule type="cellIs" dxfId="287" priority="556" stopIfTrue="1" operator="equal">
      <formula>"I"</formula>
    </cfRule>
    <cfRule type="cellIs" dxfId="286" priority="557" stopIfTrue="1" operator="equal">
      <formula>"A"</formula>
    </cfRule>
    <cfRule type="cellIs" dxfId="285" priority="558" stopIfTrue="1" operator="equal">
      <formula>"E"</formula>
    </cfRule>
  </conditionalFormatting>
  <conditionalFormatting sqref="H92">
    <cfRule type="cellIs" dxfId="284" priority="547" stopIfTrue="1" operator="equal">
      <formula>"I"</formula>
    </cfRule>
    <cfRule type="cellIs" dxfId="283" priority="548" stopIfTrue="1" operator="equal">
      <formula>"A"</formula>
    </cfRule>
    <cfRule type="cellIs" dxfId="282" priority="549" stopIfTrue="1" operator="equal">
      <formula>"E"</formula>
    </cfRule>
  </conditionalFormatting>
  <conditionalFormatting sqref="H90">
    <cfRule type="cellIs" dxfId="281" priority="550" stopIfTrue="1" operator="equal">
      <formula>"I"</formula>
    </cfRule>
    <cfRule type="cellIs" dxfId="280" priority="551" stopIfTrue="1" operator="equal">
      <formula>"A"</formula>
    </cfRule>
    <cfRule type="cellIs" dxfId="279" priority="552" stopIfTrue="1" operator="equal">
      <formula>"E"</formula>
    </cfRule>
  </conditionalFormatting>
  <conditionalFormatting sqref="H95">
    <cfRule type="cellIs" dxfId="278" priority="544" stopIfTrue="1" operator="equal">
      <formula>"I"</formula>
    </cfRule>
    <cfRule type="cellIs" dxfId="277" priority="545" stopIfTrue="1" operator="equal">
      <formula>"A"</formula>
    </cfRule>
    <cfRule type="cellIs" dxfId="276" priority="546" stopIfTrue="1" operator="equal">
      <formula>"E"</formula>
    </cfRule>
  </conditionalFormatting>
  <conditionalFormatting sqref="H96">
    <cfRule type="cellIs" dxfId="275" priority="541" stopIfTrue="1" operator="equal">
      <formula>"I"</formula>
    </cfRule>
    <cfRule type="cellIs" dxfId="274" priority="542" stopIfTrue="1" operator="equal">
      <formula>"A"</formula>
    </cfRule>
    <cfRule type="cellIs" dxfId="273" priority="543" stopIfTrue="1" operator="equal">
      <formula>"E"</formula>
    </cfRule>
  </conditionalFormatting>
  <conditionalFormatting sqref="H97">
    <cfRule type="cellIs" dxfId="272" priority="538" stopIfTrue="1" operator="equal">
      <formula>"I"</formula>
    </cfRule>
    <cfRule type="cellIs" dxfId="271" priority="539" stopIfTrue="1" operator="equal">
      <formula>"A"</formula>
    </cfRule>
    <cfRule type="cellIs" dxfId="270" priority="540" stopIfTrue="1" operator="equal">
      <formula>"E"</formula>
    </cfRule>
  </conditionalFormatting>
  <conditionalFormatting sqref="H100">
    <cfRule type="cellIs" dxfId="269" priority="532" stopIfTrue="1" operator="equal">
      <formula>"I"</formula>
    </cfRule>
    <cfRule type="cellIs" dxfId="268" priority="533" stopIfTrue="1" operator="equal">
      <formula>"A"</formula>
    </cfRule>
    <cfRule type="cellIs" dxfId="267" priority="534" stopIfTrue="1" operator="equal">
      <formula>"E"</formula>
    </cfRule>
  </conditionalFormatting>
  <conditionalFormatting sqref="H98">
    <cfRule type="cellIs" dxfId="266" priority="535" stopIfTrue="1" operator="equal">
      <formula>"I"</formula>
    </cfRule>
    <cfRule type="cellIs" dxfId="265" priority="536" stopIfTrue="1" operator="equal">
      <formula>"A"</formula>
    </cfRule>
    <cfRule type="cellIs" dxfId="264" priority="537" stopIfTrue="1" operator="equal">
      <formula>"E"</formula>
    </cfRule>
  </conditionalFormatting>
  <conditionalFormatting sqref="H103">
    <cfRule type="cellIs" dxfId="263" priority="529" stopIfTrue="1" operator="equal">
      <formula>"I"</formula>
    </cfRule>
    <cfRule type="cellIs" dxfId="262" priority="530" stopIfTrue="1" operator="equal">
      <formula>"A"</formula>
    </cfRule>
    <cfRule type="cellIs" dxfId="261" priority="531" stopIfTrue="1" operator="equal">
      <formula>"E"</formula>
    </cfRule>
  </conditionalFormatting>
  <conditionalFormatting sqref="H104">
    <cfRule type="cellIs" dxfId="260" priority="526" stopIfTrue="1" operator="equal">
      <formula>"I"</formula>
    </cfRule>
    <cfRule type="cellIs" dxfId="259" priority="527" stopIfTrue="1" operator="equal">
      <formula>"A"</formula>
    </cfRule>
    <cfRule type="cellIs" dxfId="258" priority="528" stopIfTrue="1" operator="equal">
      <formula>"E"</formula>
    </cfRule>
  </conditionalFormatting>
  <conditionalFormatting sqref="H105">
    <cfRule type="cellIs" dxfId="257" priority="523" stopIfTrue="1" operator="equal">
      <formula>"I"</formula>
    </cfRule>
    <cfRule type="cellIs" dxfId="256" priority="524" stopIfTrue="1" operator="equal">
      <formula>"A"</formula>
    </cfRule>
    <cfRule type="cellIs" dxfId="255" priority="525" stopIfTrue="1" operator="equal">
      <formula>"E"</formula>
    </cfRule>
  </conditionalFormatting>
  <conditionalFormatting sqref="H107">
    <cfRule type="cellIs" dxfId="254" priority="517" stopIfTrue="1" operator="equal">
      <formula>"I"</formula>
    </cfRule>
    <cfRule type="cellIs" dxfId="253" priority="518" stopIfTrue="1" operator="equal">
      <formula>"A"</formula>
    </cfRule>
    <cfRule type="cellIs" dxfId="252" priority="519" stopIfTrue="1" operator="equal">
      <formula>"E"</formula>
    </cfRule>
  </conditionalFormatting>
  <conditionalFormatting sqref="H123">
    <cfRule type="cellIs" dxfId="251" priority="472" stopIfTrue="1" operator="equal">
      <formula>"I"</formula>
    </cfRule>
    <cfRule type="cellIs" dxfId="250" priority="473" stopIfTrue="1" operator="equal">
      <formula>"A"</formula>
    </cfRule>
    <cfRule type="cellIs" dxfId="249" priority="474" stopIfTrue="1" operator="equal">
      <formula>"E"</formula>
    </cfRule>
  </conditionalFormatting>
  <conditionalFormatting sqref="H106">
    <cfRule type="cellIs" dxfId="248" priority="514" stopIfTrue="1" operator="equal">
      <formula>"I"</formula>
    </cfRule>
    <cfRule type="cellIs" dxfId="247" priority="515" stopIfTrue="1" operator="equal">
      <formula>"A"</formula>
    </cfRule>
    <cfRule type="cellIs" dxfId="246" priority="516" stopIfTrue="1" operator="equal">
      <formula>"E"</formula>
    </cfRule>
  </conditionalFormatting>
  <conditionalFormatting sqref="H109">
    <cfRule type="cellIs" dxfId="245" priority="511" stopIfTrue="1" operator="equal">
      <formula>"I"</formula>
    </cfRule>
    <cfRule type="cellIs" dxfId="244" priority="512" stopIfTrue="1" operator="equal">
      <formula>"A"</formula>
    </cfRule>
    <cfRule type="cellIs" dxfId="243" priority="513" stopIfTrue="1" operator="equal">
      <formula>"E"</formula>
    </cfRule>
  </conditionalFormatting>
  <conditionalFormatting sqref="H110">
    <cfRule type="cellIs" dxfId="242" priority="508" stopIfTrue="1" operator="equal">
      <formula>"I"</formula>
    </cfRule>
    <cfRule type="cellIs" dxfId="241" priority="509" stopIfTrue="1" operator="equal">
      <formula>"A"</formula>
    </cfRule>
    <cfRule type="cellIs" dxfId="240" priority="510" stopIfTrue="1" operator="equal">
      <formula>"E"</formula>
    </cfRule>
  </conditionalFormatting>
  <conditionalFormatting sqref="H111">
    <cfRule type="cellIs" dxfId="239" priority="505" stopIfTrue="1" operator="equal">
      <formula>"I"</formula>
    </cfRule>
    <cfRule type="cellIs" dxfId="238" priority="506" stopIfTrue="1" operator="equal">
      <formula>"A"</formula>
    </cfRule>
    <cfRule type="cellIs" dxfId="237" priority="507" stopIfTrue="1" operator="equal">
      <formula>"E"</formula>
    </cfRule>
  </conditionalFormatting>
  <conditionalFormatting sqref="H112">
    <cfRule type="cellIs" dxfId="236" priority="499" stopIfTrue="1" operator="equal">
      <formula>"I"</formula>
    </cfRule>
    <cfRule type="cellIs" dxfId="235" priority="500" stopIfTrue="1" operator="equal">
      <formula>"A"</formula>
    </cfRule>
    <cfRule type="cellIs" dxfId="234" priority="501" stopIfTrue="1" operator="equal">
      <formula>"E"</formula>
    </cfRule>
  </conditionalFormatting>
  <conditionalFormatting sqref="H114">
    <cfRule type="cellIs" dxfId="233" priority="496" stopIfTrue="1" operator="equal">
      <formula>"I"</formula>
    </cfRule>
    <cfRule type="cellIs" dxfId="232" priority="497" stopIfTrue="1" operator="equal">
      <formula>"A"</formula>
    </cfRule>
    <cfRule type="cellIs" dxfId="231" priority="498" stopIfTrue="1" operator="equal">
      <formula>"E"</formula>
    </cfRule>
  </conditionalFormatting>
  <conditionalFormatting sqref="H115">
    <cfRule type="cellIs" dxfId="230" priority="493" stopIfTrue="1" operator="equal">
      <formula>"I"</formula>
    </cfRule>
    <cfRule type="cellIs" dxfId="229" priority="494" stopIfTrue="1" operator="equal">
      <formula>"A"</formula>
    </cfRule>
    <cfRule type="cellIs" dxfId="228" priority="495" stopIfTrue="1" operator="equal">
      <formula>"E"</formula>
    </cfRule>
  </conditionalFormatting>
  <conditionalFormatting sqref="H116">
    <cfRule type="cellIs" dxfId="227" priority="490" stopIfTrue="1" operator="equal">
      <formula>"I"</formula>
    </cfRule>
    <cfRule type="cellIs" dxfId="226" priority="491" stopIfTrue="1" operator="equal">
      <formula>"A"</formula>
    </cfRule>
    <cfRule type="cellIs" dxfId="225" priority="492" stopIfTrue="1" operator="equal">
      <formula>"E"</formula>
    </cfRule>
  </conditionalFormatting>
  <conditionalFormatting sqref="H117">
    <cfRule type="cellIs" dxfId="224" priority="487" stopIfTrue="1" operator="equal">
      <formula>"I"</formula>
    </cfRule>
    <cfRule type="cellIs" dxfId="223" priority="488" stopIfTrue="1" operator="equal">
      <formula>"A"</formula>
    </cfRule>
    <cfRule type="cellIs" dxfId="222" priority="489" stopIfTrue="1" operator="equal">
      <formula>"E"</formula>
    </cfRule>
  </conditionalFormatting>
  <conditionalFormatting sqref="H118">
    <cfRule type="cellIs" dxfId="221" priority="484" stopIfTrue="1" operator="equal">
      <formula>"I"</formula>
    </cfRule>
    <cfRule type="cellIs" dxfId="220" priority="485" stopIfTrue="1" operator="equal">
      <formula>"A"</formula>
    </cfRule>
    <cfRule type="cellIs" dxfId="219" priority="486" stopIfTrue="1" operator="equal">
      <formula>"E"</formula>
    </cfRule>
  </conditionalFormatting>
  <conditionalFormatting sqref="H120">
    <cfRule type="cellIs" dxfId="218" priority="481" stopIfTrue="1" operator="equal">
      <formula>"I"</formula>
    </cfRule>
    <cfRule type="cellIs" dxfId="217" priority="482" stopIfTrue="1" operator="equal">
      <formula>"A"</formula>
    </cfRule>
    <cfRule type="cellIs" dxfId="216" priority="483" stopIfTrue="1" operator="equal">
      <formula>"E"</formula>
    </cfRule>
  </conditionalFormatting>
  <conditionalFormatting sqref="H121">
    <cfRule type="cellIs" dxfId="215" priority="478" stopIfTrue="1" operator="equal">
      <formula>"I"</formula>
    </cfRule>
    <cfRule type="cellIs" dxfId="214" priority="479" stopIfTrue="1" operator="equal">
      <formula>"A"</formula>
    </cfRule>
    <cfRule type="cellIs" dxfId="213" priority="480" stopIfTrue="1" operator="equal">
      <formula>"E"</formula>
    </cfRule>
  </conditionalFormatting>
  <conditionalFormatting sqref="H122">
    <cfRule type="cellIs" dxfId="212" priority="475" stopIfTrue="1" operator="equal">
      <formula>"I"</formula>
    </cfRule>
    <cfRule type="cellIs" dxfId="211" priority="476" stopIfTrue="1" operator="equal">
      <formula>"A"</formula>
    </cfRule>
    <cfRule type="cellIs" dxfId="210" priority="477" stopIfTrue="1" operator="equal">
      <formula>"E"</formula>
    </cfRule>
  </conditionalFormatting>
  <conditionalFormatting sqref="H124">
    <cfRule type="cellIs" dxfId="209" priority="469" stopIfTrue="1" operator="equal">
      <formula>"I"</formula>
    </cfRule>
    <cfRule type="cellIs" dxfId="208" priority="470" stopIfTrue="1" operator="equal">
      <formula>"A"</formula>
    </cfRule>
    <cfRule type="cellIs" dxfId="207" priority="471" stopIfTrue="1" operator="equal">
      <formula>"E"</formula>
    </cfRule>
  </conditionalFormatting>
  <conditionalFormatting sqref="H132">
    <cfRule type="cellIs" dxfId="206" priority="412" stopIfTrue="1" operator="equal">
      <formula>"I"</formula>
    </cfRule>
    <cfRule type="cellIs" dxfId="205" priority="413" stopIfTrue="1" operator="equal">
      <formula>"A"</formula>
    </cfRule>
    <cfRule type="cellIs" dxfId="204" priority="414" stopIfTrue="1" operator="equal">
      <formula>"E"</formula>
    </cfRule>
  </conditionalFormatting>
  <conditionalFormatting sqref="H134">
    <cfRule type="cellIs" dxfId="203" priority="409" stopIfTrue="1" operator="equal">
      <formula>"I"</formula>
    </cfRule>
    <cfRule type="cellIs" dxfId="202" priority="410" stopIfTrue="1" operator="equal">
      <formula>"A"</formula>
    </cfRule>
    <cfRule type="cellIs" dxfId="201" priority="411" stopIfTrue="1" operator="equal">
      <formula>"E"</formula>
    </cfRule>
  </conditionalFormatting>
  <conditionalFormatting sqref="H13">
    <cfRule type="cellIs" dxfId="200" priority="406" stopIfTrue="1" operator="equal">
      <formula>"I"</formula>
    </cfRule>
    <cfRule type="cellIs" dxfId="199" priority="407" stopIfTrue="1" operator="equal">
      <formula>"A"</formula>
    </cfRule>
    <cfRule type="cellIs" dxfId="198" priority="408" stopIfTrue="1" operator="equal">
      <formula>"E"</formula>
    </cfRule>
  </conditionalFormatting>
  <conditionalFormatting sqref="H15">
    <cfRule type="cellIs" dxfId="197" priority="403" stopIfTrue="1" operator="equal">
      <formula>"I"</formula>
    </cfRule>
    <cfRule type="cellIs" dxfId="196" priority="404" stopIfTrue="1" operator="equal">
      <formula>"A"</formula>
    </cfRule>
    <cfRule type="cellIs" dxfId="195" priority="405" stopIfTrue="1" operator="equal">
      <formula>"E"</formula>
    </cfRule>
  </conditionalFormatting>
  <conditionalFormatting sqref="H18">
    <cfRule type="cellIs" dxfId="194" priority="400" stopIfTrue="1" operator="equal">
      <formula>"I"</formula>
    </cfRule>
    <cfRule type="cellIs" dxfId="193" priority="401" stopIfTrue="1" operator="equal">
      <formula>"A"</formula>
    </cfRule>
    <cfRule type="cellIs" dxfId="192" priority="402" stopIfTrue="1" operator="equal">
      <formula>"E"</formula>
    </cfRule>
  </conditionalFormatting>
  <conditionalFormatting sqref="H14">
    <cfRule type="cellIs" dxfId="191" priority="394" stopIfTrue="1" operator="equal">
      <formula>"I"</formula>
    </cfRule>
    <cfRule type="cellIs" dxfId="190" priority="395" stopIfTrue="1" operator="equal">
      <formula>"A"</formula>
    </cfRule>
    <cfRule type="cellIs" dxfId="189" priority="396" stopIfTrue="1" operator="equal">
      <formula>"E"</formula>
    </cfRule>
  </conditionalFormatting>
  <conditionalFormatting sqref="H142">
    <cfRule type="cellIs" dxfId="188" priority="379" stopIfTrue="1" operator="equal">
      <formula>"I"</formula>
    </cfRule>
    <cfRule type="cellIs" dxfId="187" priority="380" stopIfTrue="1" operator="equal">
      <formula>"A"</formula>
    </cfRule>
    <cfRule type="cellIs" dxfId="186" priority="381" stopIfTrue="1" operator="equal">
      <formula>"E"</formula>
    </cfRule>
  </conditionalFormatting>
  <conditionalFormatting sqref="H91">
    <cfRule type="cellIs" dxfId="185" priority="364" stopIfTrue="1" operator="equal">
      <formula>"I"</formula>
    </cfRule>
    <cfRule type="cellIs" dxfId="184" priority="365" stopIfTrue="1" operator="equal">
      <formula>"A"</formula>
    </cfRule>
    <cfRule type="cellIs" dxfId="183" priority="366" stopIfTrue="1" operator="equal">
      <formula>"E"</formula>
    </cfRule>
  </conditionalFormatting>
  <conditionalFormatting sqref="H99">
    <cfRule type="cellIs" dxfId="182" priority="361" stopIfTrue="1" operator="equal">
      <formula>"I"</formula>
    </cfRule>
    <cfRule type="cellIs" dxfId="181" priority="362" stopIfTrue="1" operator="equal">
      <formula>"A"</formula>
    </cfRule>
    <cfRule type="cellIs" dxfId="180" priority="363" stopIfTrue="1" operator="equal">
      <formula>"E"</formula>
    </cfRule>
  </conditionalFormatting>
  <conditionalFormatting sqref="H137">
    <cfRule type="cellIs" dxfId="179" priority="358" stopIfTrue="1" operator="equal">
      <formula>"I"</formula>
    </cfRule>
    <cfRule type="cellIs" dxfId="178" priority="359" stopIfTrue="1" operator="equal">
      <formula>"A"</formula>
    </cfRule>
    <cfRule type="cellIs" dxfId="177" priority="360" stopIfTrue="1" operator="equal">
      <formula>"E"</formula>
    </cfRule>
  </conditionalFormatting>
  <conditionalFormatting sqref="H82">
    <cfRule type="cellIs" dxfId="176" priority="331" stopIfTrue="1" operator="equal">
      <formula>"I"</formula>
    </cfRule>
    <cfRule type="cellIs" dxfId="175" priority="332" stopIfTrue="1" operator="equal">
      <formula>"A"</formula>
    </cfRule>
    <cfRule type="cellIs" dxfId="174" priority="333" stopIfTrue="1" operator="equal">
      <formula>"E"</formula>
    </cfRule>
  </conditionalFormatting>
  <conditionalFormatting sqref="H83">
    <cfRule type="cellIs" dxfId="173" priority="328" stopIfTrue="1" operator="equal">
      <formula>"I"</formula>
    </cfRule>
    <cfRule type="cellIs" dxfId="172" priority="329" stopIfTrue="1" operator="equal">
      <formula>"A"</formula>
    </cfRule>
    <cfRule type="cellIs" dxfId="171" priority="330" stopIfTrue="1" operator="equal">
      <formula>"E"</formula>
    </cfRule>
  </conditionalFormatting>
  <conditionalFormatting sqref="H82">
    <cfRule type="cellIs" dxfId="170" priority="316" stopIfTrue="1" operator="equal">
      <formula>"I"</formula>
    </cfRule>
    <cfRule type="cellIs" dxfId="169" priority="317" stopIfTrue="1" operator="equal">
      <formula>"A"</formula>
    </cfRule>
    <cfRule type="cellIs" dxfId="168" priority="318" stopIfTrue="1" operator="equal">
      <formula>"E"</formula>
    </cfRule>
  </conditionalFormatting>
  <conditionalFormatting sqref="H84">
    <cfRule type="cellIs" dxfId="167" priority="313" stopIfTrue="1" operator="equal">
      <formula>"I"</formula>
    </cfRule>
    <cfRule type="cellIs" dxfId="166" priority="314" stopIfTrue="1" operator="equal">
      <formula>"A"</formula>
    </cfRule>
    <cfRule type="cellIs" dxfId="165" priority="315" stopIfTrue="1" operator="equal">
      <formula>"E"</formula>
    </cfRule>
  </conditionalFormatting>
  <conditionalFormatting sqref="H86">
    <cfRule type="cellIs" dxfId="164" priority="310" stopIfTrue="1" operator="equal">
      <formula>"I"</formula>
    </cfRule>
    <cfRule type="cellIs" dxfId="163" priority="311" stopIfTrue="1" operator="equal">
      <formula>"A"</formula>
    </cfRule>
    <cfRule type="cellIs" dxfId="162" priority="312" stopIfTrue="1" operator="equal">
      <formula>"E"</formula>
    </cfRule>
  </conditionalFormatting>
  <conditionalFormatting sqref="H87">
    <cfRule type="cellIs" dxfId="161" priority="307" stopIfTrue="1" operator="equal">
      <formula>"I"</formula>
    </cfRule>
    <cfRule type="cellIs" dxfId="160" priority="308" stopIfTrue="1" operator="equal">
      <formula>"A"</formula>
    </cfRule>
    <cfRule type="cellIs" dxfId="159" priority="309" stopIfTrue="1" operator="equal">
      <formula>"E"</formula>
    </cfRule>
  </conditionalFormatting>
  <conditionalFormatting sqref="H89">
    <cfRule type="cellIs" dxfId="158" priority="304" stopIfTrue="1" operator="equal">
      <formula>"I"</formula>
    </cfRule>
    <cfRule type="cellIs" dxfId="157" priority="305" stopIfTrue="1" operator="equal">
      <formula>"A"</formula>
    </cfRule>
    <cfRule type="cellIs" dxfId="156" priority="306" stopIfTrue="1" operator="equal">
      <formula>"E"</formula>
    </cfRule>
  </conditionalFormatting>
  <conditionalFormatting sqref="H81">
    <cfRule type="cellIs" dxfId="155" priority="286" stopIfTrue="1" operator="equal">
      <formula>"I"</formula>
    </cfRule>
    <cfRule type="cellIs" dxfId="154" priority="287" stopIfTrue="1" operator="equal">
      <formula>"A"</formula>
    </cfRule>
    <cfRule type="cellIs" dxfId="153" priority="288" stopIfTrue="1" operator="equal">
      <formula>"E"</formula>
    </cfRule>
  </conditionalFormatting>
  <conditionalFormatting sqref="H77">
    <cfRule type="cellIs" dxfId="152" priority="283" stopIfTrue="1" operator="equal">
      <formula>"I"</formula>
    </cfRule>
    <cfRule type="cellIs" dxfId="151" priority="284" stopIfTrue="1" operator="equal">
      <formula>"A"</formula>
    </cfRule>
    <cfRule type="cellIs" dxfId="150" priority="285" stopIfTrue="1" operator="equal">
      <formula>"E"</formula>
    </cfRule>
  </conditionalFormatting>
  <conditionalFormatting sqref="H75">
    <cfRule type="cellIs" dxfId="149" priority="274" stopIfTrue="1" operator="equal">
      <formula>"I"</formula>
    </cfRule>
    <cfRule type="cellIs" dxfId="148" priority="275" stopIfTrue="1" operator="equal">
      <formula>"A"</formula>
    </cfRule>
    <cfRule type="cellIs" dxfId="147" priority="276" stopIfTrue="1" operator="equal">
      <formula>"E"</formula>
    </cfRule>
  </conditionalFormatting>
  <conditionalFormatting sqref="H76">
    <cfRule type="cellIs" dxfId="146" priority="256" stopIfTrue="1" operator="equal">
      <formula>"I"</formula>
    </cfRule>
    <cfRule type="cellIs" dxfId="145" priority="257" stopIfTrue="1" operator="equal">
      <formula>"A"</formula>
    </cfRule>
    <cfRule type="cellIs" dxfId="144" priority="258" stopIfTrue="1" operator="equal">
      <formula>"E"</formula>
    </cfRule>
  </conditionalFormatting>
  <conditionalFormatting sqref="H76">
    <cfRule type="cellIs" dxfId="143" priority="253" stopIfTrue="1" operator="equal">
      <formula>"I"</formula>
    </cfRule>
    <cfRule type="cellIs" dxfId="142" priority="254" stopIfTrue="1" operator="equal">
      <formula>"A"</formula>
    </cfRule>
    <cfRule type="cellIs" dxfId="141" priority="255" stopIfTrue="1" operator="equal">
      <formula>"E"</formula>
    </cfRule>
  </conditionalFormatting>
  <conditionalFormatting sqref="H78">
    <cfRule type="cellIs" dxfId="140" priority="250" stopIfTrue="1" operator="equal">
      <formula>"I"</formula>
    </cfRule>
    <cfRule type="cellIs" dxfId="139" priority="251" stopIfTrue="1" operator="equal">
      <formula>"A"</formula>
    </cfRule>
    <cfRule type="cellIs" dxfId="138" priority="252" stopIfTrue="1" operator="equal">
      <formula>"E"</formula>
    </cfRule>
  </conditionalFormatting>
  <conditionalFormatting sqref="H78">
    <cfRule type="cellIs" dxfId="137" priority="247" stopIfTrue="1" operator="equal">
      <formula>"I"</formula>
    </cfRule>
    <cfRule type="cellIs" dxfId="136" priority="248" stopIfTrue="1" operator="equal">
      <formula>"A"</formula>
    </cfRule>
    <cfRule type="cellIs" dxfId="135" priority="249" stopIfTrue="1" operator="equal">
      <formula>"E"</formula>
    </cfRule>
  </conditionalFormatting>
  <conditionalFormatting sqref="H28:H30">
    <cfRule type="cellIs" dxfId="134" priority="238" stopIfTrue="1" operator="equal">
      <formula>"I"</formula>
    </cfRule>
    <cfRule type="cellIs" dxfId="133" priority="239" stopIfTrue="1" operator="equal">
      <formula>"A"</formula>
    </cfRule>
    <cfRule type="cellIs" dxfId="132" priority="240" stopIfTrue="1" operator="equal">
      <formula>"E"</formula>
    </cfRule>
  </conditionalFormatting>
  <conditionalFormatting sqref="H31">
    <cfRule type="cellIs" dxfId="131" priority="235" stopIfTrue="1" operator="equal">
      <formula>"I"</formula>
    </cfRule>
    <cfRule type="cellIs" dxfId="130" priority="236" stopIfTrue="1" operator="equal">
      <formula>"A"</formula>
    </cfRule>
    <cfRule type="cellIs" dxfId="129" priority="237" stopIfTrue="1" operator="equal">
      <formula>"E"</formula>
    </cfRule>
  </conditionalFormatting>
  <conditionalFormatting sqref="H33">
    <cfRule type="cellIs" dxfId="128" priority="232" stopIfTrue="1" operator="equal">
      <formula>"I"</formula>
    </cfRule>
    <cfRule type="cellIs" dxfId="127" priority="233" stopIfTrue="1" operator="equal">
      <formula>"A"</formula>
    </cfRule>
    <cfRule type="cellIs" dxfId="126" priority="234" stopIfTrue="1" operator="equal">
      <formula>"E"</formula>
    </cfRule>
  </conditionalFormatting>
  <conditionalFormatting sqref="H32">
    <cfRule type="cellIs" dxfId="125" priority="226" stopIfTrue="1" operator="equal">
      <formula>"I"</formula>
    </cfRule>
    <cfRule type="cellIs" dxfId="124" priority="227" stopIfTrue="1" operator="equal">
      <formula>"A"</formula>
    </cfRule>
    <cfRule type="cellIs" dxfId="123" priority="228" stopIfTrue="1" operator="equal">
      <formula>"E"</formula>
    </cfRule>
  </conditionalFormatting>
  <conditionalFormatting sqref="H48:H49 H67">
    <cfRule type="cellIs" dxfId="122" priority="223" stopIfTrue="1" operator="equal">
      <formula>"I"</formula>
    </cfRule>
    <cfRule type="cellIs" dxfId="121" priority="224" stopIfTrue="1" operator="equal">
      <formula>"A"</formula>
    </cfRule>
    <cfRule type="cellIs" dxfId="120" priority="225" stopIfTrue="1" operator="equal">
      <formula>"E"</formula>
    </cfRule>
  </conditionalFormatting>
  <conditionalFormatting sqref="H68">
    <cfRule type="cellIs" dxfId="119" priority="208" stopIfTrue="1" operator="equal">
      <formula>"I"</formula>
    </cfRule>
    <cfRule type="cellIs" dxfId="118" priority="209" stopIfTrue="1" operator="equal">
      <formula>"A"</formula>
    </cfRule>
    <cfRule type="cellIs" dxfId="117" priority="210" stopIfTrue="1" operator="equal">
      <formula>"E"</formula>
    </cfRule>
  </conditionalFormatting>
  <conditionalFormatting sqref="H16">
    <cfRule type="cellIs" dxfId="116" priority="181" stopIfTrue="1" operator="equal">
      <formula>"I"</formula>
    </cfRule>
    <cfRule type="cellIs" dxfId="115" priority="182" stopIfTrue="1" operator="equal">
      <formula>"A"</formula>
    </cfRule>
    <cfRule type="cellIs" dxfId="114" priority="183" stopIfTrue="1" operator="equal">
      <formula>"E"</formula>
    </cfRule>
  </conditionalFormatting>
  <conditionalFormatting sqref="H45">
    <cfRule type="cellIs" dxfId="113" priority="178" stopIfTrue="1" operator="equal">
      <formula>"I"</formula>
    </cfRule>
    <cfRule type="cellIs" dxfId="112" priority="179" stopIfTrue="1" operator="equal">
      <formula>"A"</formula>
    </cfRule>
    <cfRule type="cellIs" dxfId="111" priority="180" stopIfTrue="1" operator="equal">
      <formula>"E"</formula>
    </cfRule>
  </conditionalFormatting>
  <conditionalFormatting sqref="H34">
    <cfRule type="cellIs" dxfId="110" priority="175" stopIfTrue="1" operator="equal">
      <formula>"I"</formula>
    </cfRule>
    <cfRule type="cellIs" dxfId="109" priority="176" stopIfTrue="1" operator="equal">
      <formula>"A"</formula>
    </cfRule>
    <cfRule type="cellIs" dxfId="108" priority="177" stopIfTrue="1" operator="equal">
      <formula>"E"</formula>
    </cfRule>
  </conditionalFormatting>
  <conditionalFormatting sqref="H73">
    <cfRule type="cellIs" dxfId="107" priority="172" stopIfTrue="1" operator="equal">
      <formula>"I"</formula>
    </cfRule>
    <cfRule type="cellIs" dxfId="106" priority="173" stopIfTrue="1" operator="equal">
      <formula>"A"</formula>
    </cfRule>
    <cfRule type="cellIs" dxfId="105" priority="174" stopIfTrue="1" operator="equal">
      <formula>"E"</formula>
    </cfRule>
  </conditionalFormatting>
  <conditionalFormatting sqref="H74">
    <cfRule type="cellIs" dxfId="104" priority="169" stopIfTrue="1" operator="equal">
      <formula>"I"</formula>
    </cfRule>
    <cfRule type="cellIs" dxfId="103" priority="170" stopIfTrue="1" operator="equal">
      <formula>"A"</formula>
    </cfRule>
    <cfRule type="cellIs" dxfId="102" priority="171" stopIfTrue="1" operator="equal">
      <formula>"E"</formula>
    </cfRule>
  </conditionalFormatting>
  <conditionalFormatting sqref="H71">
    <cfRule type="cellIs" dxfId="101" priority="166" stopIfTrue="1" operator="equal">
      <formula>"I"</formula>
    </cfRule>
    <cfRule type="cellIs" dxfId="100" priority="167" stopIfTrue="1" operator="equal">
      <formula>"A"</formula>
    </cfRule>
    <cfRule type="cellIs" dxfId="99" priority="168" stopIfTrue="1" operator="equal">
      <formula>"E"</formula>
    </cfRule>
  </conditionalFormatting>
  <conditionalFormatting sqref="H72">
    <cfRule type="cellIs" dxfId="98" priority="163" stopIfTrue="1" operator="equal">
      <formula>"I"</formula>
    </cfRule>
    <cfRule type="cellIs" dxfId="97" priority="164" stopIfTrue="1" operator="equal">
      <formula>"A"</formula>
    </cfRule>
    <cfRule type="cellIs" dxfId="96" priority="165" stopIfTrue="1" operator="equal">
      <formula>"E"</formula>
    </cfRule>
  </conditionalFormatting>
  <conditionalFormatting sqref="H51 H54">
    <cfRule type="cellIs" dxfId="95" priority="160" stopIfTrue="1" operator="equal">
      <formula>"I"</formula>
    </cfRule>
    <cfRule type="cellIs" dxfId="94" priority="161" stopIfTrue="1" operator="equal">
      <formula>"A"</formula>
    </cfRule>
    <cfRule type="cellIs" dxfId="93" priority="162" stopIfTrue="1" operator="equal">
      <formula>"E"</formula>
    </cfRule>
  </conditionalFormatting>
  <conditionalFormatting sqref="H56:H57">
    <cfRule type="cellIs" dxfId="92" priority="151" stopIfTrue="1" operator="equal">
      <formula>"I"</formula>
    </cfRule>
    <cfRule type="cellIs" dxfId="91" priority="152" stopIfTrue="1" operator="equal">
      <formula>"A"</formula>
    </cfRule>
    <cfRule type="cellIs" dxfId="90" priority="153" stopIfTrue="1" operator="equal">
      <formula>"E"</formula>
    </cfRule>
  </conditionalFormatting>
  <conditionalFormatting sqref="H50">
    <cfRule type="cellIs" dxfId="89" priority="154" stopIfTrue="1" operator="equal">
      <formula>"I"</formula>
    </cfRule>
    <cfRule type="cellIs" dxfId="88" priority="155" stopIfTrue="1" operator="equal">
      <formula>"A"</formula>
    </cfRule>
    <cfRule type="cellIs" dxfId="87" priority="156" stopIfTrue="1" operator="equal">
      <formula>"E"</formula>
    </cfRule>
  </conditionalFormatting>
  <conditionalFormatting sqref="H63">
    <cfRule type="cellIs" dxfId="86" priority="130" stopIfTrue="1" operator="equal">
      <formula>"I"</formula>
    </cfRule>
    <cfRule type="cellIs" dxfId="85" priority="131" stopIfTrue="1" operator="equal">
      <formula>"A"</formula>
    </cfRule>
    <cfRule type="cellIs" dxfId="84" priority="132" stopIfTrue="1" operator="equal">
      <formula>"E"</formula>
    </cfRule>
  </conditionalFormatting>
  <conditionalFormatting sqref="H55">
    <cfRule type="cellIs" dxfId="83" priority="148" stopIfTrue="1" operator="equal">
      <formula>"I"</formula>
    </cfRule>
    <cfRule type="cellIs" dxfId="82" priority="149" stopIfTrue="1" operator="equal">
      <formula>"A"</formula>
    </cfRule>
    <cfRule type="cellIs" dxfId="81" priority="150" stopIfTrue="1" operator="equal">
      <formula>"E"</formula>
    </cfRule>
  </conditionalFormatting>
  <conditionalFormatting sqref="H61">
    <cfRule type="cellIs" dxfId="80" priority="145" stopIfTrue="1" operator="equal">
      <formula>"I"</formula>
    </cfRule>
    <cfRule type="cellIs" dxfId="79" priority="146" stopIfTrue="1" operator="equal">
      <formula>"A"</formula>
    </cfRule>
    <cfRule type="cellIs" dxfId="78" priority="147" stopIfTrue="1" operator="equal">
      <formula>"E"</formula>
    </cfRule>
  </conditionalFormatting>
  <conditionalFormatting sqref="H59">
    <cfRule type="cellIs" dxfId="77" priority="142" stopIfTrue="1" operator="equal">
      <formula>"I"</formula>
    </cfRule>
    <cfRule type="cellIs" dxfId="76" priority="143" stopIfTrue="1" operator="equal">
      <formula>"A"</formula>
    </cfRule>
    <cfRule type="cellIs" dxfId="75" priority="144" stopIfTrue="1" operator="equal">
      <formula>"E"</formula>
    </cfRule>
  </conditionalFormatting>
  <conditionalFormatting sqref="H60">
    <cfRule type="cellIs" dxfId="74" priority="139" stopIfTrue="1" operator="equal">
      <formula>"I"</formula>
    </cfRule>
    <cfRule type="cellIs" dxfId="73" priority="140" stopIfTrue="1" operator="equal">
      <formula>"A"</formula>
    </cfRule>
    <cfRule type="cellIs" dxfId="72" priority="141" stopIfTrue="1" operator="equal">
      <formula>"E"</formula>
    </cfRule>
  </conditionalFormatting>
  <conditionalFormatting sqref="H62">
    <cfRule type="cellIs" dxfId="71" priority="124" stopIfTrue="1" operator="equal">
      <formula>"I"</formula>
    </cfRule>
    <cfRule type="cellIs" dxfId="70" priority="125" stopIfTrue="1" operator="equal">
      <formula>"A"</formula>
    </cfRule>
    <cfRule type="cellIs" dxfId="69" priority="126" stopIfTrue="1" operator="equal">
      <formula>"E"</formula>
    </cfRule>
  </conditionalFormatting>
  <conditionalFormatting sqref="H17">
    <cfRule type="cellIs" dxfId="68" priority="97" stopIfTrue="1" operator="equal">
      <formula>"I"</formula>
    </cfRule>
    <cfRule type="cellIs" dxfId="67" priority="98" stopIfTrue="1" operator="equal">
      <formula>"A"</formula>
    </cfRule>
    <cfRule type="cellIs" dxfId="66" priority="99" stopIfTrue="1" operator="equal">
      <formula>"E"</formula>
    </cfRule>
  </conditionalFormatting>
  <conditionalFormatting sqref="H19">
    <cfRule type="cellIs" dxfId="65" priority="94" stopIfTrue="1" operator="equal">
      <formula>"I"</formula>
    </cfRule>
    <cfRule type="cellIs" dxfId="64" priority="95" stopIfTrue="1" operator="equal">
      <formula>"A"</formula>
    </cfRule>
    <cfRule type="cellIs" dxfId="63" priority="96" stopIfTrue="1" operator="equal">
      <formula>"E"</formula>
    </cfRule>
  </conditionalFormatting>
  <conditionalFormatting sqref="H20 H22">
    <cfRule type="cellIs" dxfId="62" priority="91" stopIfTrue="1" operator="equal">
      <formula>"I"</formula>
    </cfRule>
    <cfRule type="cellIs" dxfId="61" priority="92" stopIfTrue="1" operator="equal">
      <formula>"A"</formula>
    </cfRule>
    <cfRule type="cellIs" dxfId="60" priority="93" stopIfTrue="1" operator="equal">
      <formula>"E"</formula>
    </cfRule>
  </conditionalFormatting>
  <conditionalFormatting sqref="H23">
    <cfRule type="cellIs" dxfId="59" priority="88" stopIfTrue="1" operator="equal">
      <formula>"I"</formula>
    </cfRule>
    <cfRule type="cellIs" dxfId="58" priority="89" stopIfTrue="1" operator="equal">
      <formula>"A"</formula>
    </cfRule>
    <cfRule type="cellIs" dxfId="57" priority="90" stopIfTrue="1" operator="equal">
      <formula>"E"</formula>
    </cfRule>
  </conditionalFormatting>
  <conditionalFormatting sqref="H24">
    <cfRule type="cellIs" dxfId="56" priority="85" stopIfTrue="1" operator="equal">
      <formula>"I"</formula>
    </cfRule>
    <cfRule type="cellIs" dxfId="55" priority="86" stopIfTrue="1" operator="equal">
      <formula>"A"</formula>
    </cfRule>
    <cfRule type="cellIs" dxfId="54" priority="87" stopIfTrue="1" operator="equal">
      <formula>"E"</formula>
    </cfRule>
  </conditionalFormatting>
  <conditionalFormatting sqref="H25">
    <cfRule type="cellIs" dxfId="53" priority="82" stopIfTrue="1" operator="equal">
      <formula>"I"</formula>
    </cfRule>
    <cfRule type="cellIs" dxfId="52" priority="83" stopIfTrue="1" operator="equal">
      <formula>"A"</formula>
    </cfRule>
    <cfRule type="cellIs" dxfId="51" priority="84" stopIfTrue="1" operator="equal">
      <formula>"E"</formula>
    </cfRule>
  </conditionalFormatting>
  <conditionalFormatting sqref="H35">
    <cfRule type="cellIs" dxfId="50" priority="64" stopIfTrue="1" operator="equal">
      <formula>"I"</formula>
    </cfRule>
    <cfRule type="cellIs" dxfId="49" priority="65" stopIfTrue="1" operator="equal">
      <formula>"A"</formula>
    </cfRule>
    <cfRule type="cellIs" dxfId="48" priority="66" stopIfTrue="1" operator="equal">
      <formula>"E"</formula>
    </cfRule>
  </conditionalFormatting>
  <conditionalFormatting sqref="H36">
    <cfRule type="cellIs" dxfId="47" priority="61" stopIfTrue="1" operator="equal">
      <formula>"I"</formula>
    </cfRule>
    <cfRule type="cellIs" dxfId="46" priority="62" stopIfTrue="1" operator="equal">
      <formula>"A"</formula>
    </cfRule>
    <cfRule type="cellIs" dxfId="45" priority="63" stopIfTrue="1" operator="equal">
      <formula>"E"</formula>
    </cfRule>
  </conditionalFormatting>
  <conditionalFormatting sqref="H38">
    <cfRule type="cellIs" dxfId="44" priority="58" stopIfTrue="1" operator="equal">
      <formula>"I"</formula>
    </cfRule>
    <cfRule type="cellIs" dxfId="43" priority="59" stopIfTrue="1" operator="equal">
      <formula>"A"</formula>
    </cfRule>
    <cfRule type="cellIs" dxfId="42" priority="60" stopIfTrue="1" operator="equal">
      <formula>"E"</formula>
    </cfRule>
  </conditionalFormatting>
  <conditionalFormatting sqref="H37">
    <cfRule type="cellIs" dxfId="41" priority="55" stopIfTrue="1" operator="equal">
      <formula>"I"</formula>
    </cfRule>
    <cfRule type="cellIs" dxfId="40" priority="56" stopIfTrue="1" operator="equal">
      <formula>"A"</formula>
    </cfRule>
    <cfRule type="cellIs" dxfId="39" priority="57" stopIfTrue="1" operator="equal">
      <formula>"E"</formula>
    </cfRule>
  </conditionalFormatting>
  <conditionalFormatting sqref="H39">
    <cfRule type="cellIs" dxfId="38" priority="52" stopIfTrue="1" operator="equal">
      <formula>"I"</formula>
    </cfRule>
    <cfRule type="cellIs" dxfId="37" priority="53" stopIfTrue="1" operator="equal">
      <formula>"A"</formula>
    </cfRule>
    <cfRule type="cellIs" dxfId="36" priority="54" stopIfTrue="1" operator="equal">
      <formula>"E"</formula>
    </cfRule>
  </conditionalFormatting>
  <conditionalFormatting sqref="H40">
    <cfRule type="cellIs" dxfId="35" priority="46" stopIfTrue="1" operator="equal">
      <formula>"I"</formula>
    </cfRule>
    <cfRule type="cellIs" dxfId="34" priority="47" stopIfTrue="1" operator="equal">
      <formula>"A"</formula>
    </cfRule>
    <cfRule type="cellIs" dxfId="33" priority="48" stopIfTrue="1" operator="equal">
      <formula>"E"</formula>
    </cfRule>
  </conditionalFormatting>
  <conditionalFormatting sqref="H41">
    <cfRule type="cellIs" dxfId="32" priority="49" stopIfTrue="1" operator="equal">
      <formula>"I"</formula>
    </cfRule>
    <cfRule type="cellIs" dxfId="31" priority="50" stopIfTrue="1" operator="equal">
      <formula>"A"</formula>
    </cfRule>
    <cfRule type="cellIs" dxfId="30" priority="51" stopIfTrue="1" operator="equal">
      <formula>"E"</formula>
    </cfRule>
  </conditionalFormatting>
  <conditionalFormatting sqref="H42:H43">
    <cfRule type="cellIs" dxfId="29" priority="43" stopIfTrue="1" operator="equal">
      <formula>"I"</formula>
    </cfRule>
    <cfRule type="cellIs" dxfId="28" priority="44" stopIfTrue="1" operator="equal">
      <formula>"A"</formula>
    </cfRule>
    <cfRule type="cellIs" dxfId="27" priority="45" stopIfTrue="1" operator="equal">
      <formula>"E"</formula>
    </cfRule>
  </conditionalFormatting>
  <conditionalFormatting sqref="H65:H66">
    <cfRule type="cellIs" dxfId="26" priority="37" stopIfTrue="1" operator="equal">
      <formula>"I"</formula>
    </cfRule>
    <cfRule type="cellIs" dxfId="25" priority="38" stopIfTrue="1" operator="equal">
      <formula>"A"</formula>
    </cfRule>
    <cfRule type="cellIs" dxfId="24" priority="39" stopIfTrue="1" operator="equal">
      <formula>"E"</formula>
    </cfRule>
  </conditionalFormatting>
  <conditionalFormatting sqref="H64">
    <cfRule type="cellIs" dxfId="23" priority="34" stopIfTrue="1" operator="equal">
      <formula>"I"</formula>
    </cfRule>
    <cfRule type="cellIs" dxfId="22" priority="35" stopIfTrue="1" operator="equal">
      <formula>"A"</formula>
    </cfRule>
    <cfRule type="cellIs" dxfId="21" priority="36" stopIfTrue="1" operator="equal">
      <formula>"E"</formula>
    </cfRule>
  </conditionalFormatting>
  <conditionalFormatting sqref="H21">
    <cfRule type="cellIs" dxfId="20" priority="22" stopIfTrue="1" operator="equal">
      <formula>"I"</formula>
    </cfRule>
    <cfRule type="cellIs" dxfId="19" priority="23" stopIfTrue="1" operator="equal">
      <formula>"A"</formula>
    </cfRule>
    <cfRule type="cellIs" dxfId="18" priority="24" stopIfTrue="1" operator="equal">
      <formula>"E"</formula>
    </cfRule>
  </conditionalFormatting>
  <conditionalFormatting sqref="H52">
    <cfRule type="cellIs" dxfId="17" priority="19" stopIfTrue="1" operator="equal">
      <formula>"I"</formula>
    </cfRule>
    <cfRule type="cellIs" dxfId="16" priority="20" stopIfTrue="1" operator="equal">
      <formula>"A"</formula>
    </cfRule>
    <cfRule type="cellIs" dxfId="15" priority="21" stopIfTrue="1" operator="equal">
      <formula>"E"</formula>
    </cfRule>
  </conditionalFormatting>
  <conditionalFormatting sqref="H53">
    <cfRule type="cellIs" dxfId="14" priority="16" stopIfTrue="1" operator="equal">
      <formula>"I"</formula>
    </cfRule>
    <cfRule type="cellIs" dxfId="13" priority="17" stopIfTrue="1" operator="equal">
      <formula>"A"</formula>
    </cfRule>
    <cfRule type="cellIs" dxfId="12" priority="18" stopIfTrue="1" operator="equal">
      <formula>"E"</formula>
    </cfRule>
  </conditionalFormatting>
  <conditionalFormatting sqref="H58">
    <cfRule type="cellIs" dxfId="11" priority="13" stopIfTrue="1" operator="equal">
      <formula>"I"</formula>
    </cfRule>
    <cfRule type="cellIs" dxfId="10" priority="14" stopIfTrue="1" operator="equal">
      <formula>"A"</formula>
    </cfRule>
    <cfRule type="cellIs" dxfId="9" priority="15" stopIfTrue="1" operator="equal">
      <formula>"E"</formula>
    </cfRule>
  </conditionalFormatting>
  <conditionalFormatting sqref="H79">
    <cfRule type="cellIs" dxfId="8" priority="10" stopIfTrue="1" operator="equal">
      <formula>"I"</formula>
    </cfRule>
    <cfRule type="cellIs" dxfId="7" priority="11" stopIfTrue="1" operator="equal">
      <formula>"A"</formula>
    </cfRule>
    <cfRule type="cellIs" dxfId="6" priority="12" stopIfTrue="1" operator="equal">
      <formula>"E"</formula>
    </cfRule>
  </conditionalFormatting>
  <conditionalFormatting sqref="H44">
    <cfRule type="cellIs" dxfId="5" priority="7" stopIfTrue="1" operator="equal">
      <formula>"I"</formula>
    </cfRule>
    <cfRule type="cellIs" dxfId="4" priority="8" stopIfTrue="1" operator="equal">
      <formula>"A"</formula>
    </cfRule>
    <cfRule type="cellIs" dxfId="3" priority="9" stopIfTrue="1" operator="equal">
      <formula>"E"</formula>
    </cfRule>
  </conditionalFormatting>
  <conditionalFormatting sqref="H80">
    <cfRule type="cellIs" dxfId="2" priority="1" stopIfTrue="1" operator="equal">
      <formula>"I"</formula>
    </cfRule>
    <cfRule type="cellIs" dxfId="1" priority="2" stopIfTrue="1" operator="equal">
      <formula>"A"</formula>
    </cfRule>
    <cfRule type="cellIs" dxfId="0" priority="3" stopIfTrue="1" operator="equal">
      <formula>"E"</formula>
    </cfRule>
  </conditionalFormatting>
  <dataValidations count="2">
    <dataValidation allowBlank="1" showInputMessage="1" showErrorMessage="1" promptTitle="Tipo da Função" prompt="ALI, AIE, EE, SE, CE" sqref="G8:G180">
      <formula1>0</formula1>
      <formula2>0</formula2>
    </dataValidation>
    <dataValidation allowBlank="1" showInputMessage="1" showErrorMessage="1" promptTitle="Tipo da Manutenção na Função" prompt="I - Inclusão  _x000a_A - Alteração  _x000a_E - Exclusão  _x000a_T - Teste" sqref="H8:H180">
      <formula1>0</formula1>
      <formula2>0</formula2>
    </dataValidation>
  </dataValidations>
  <printOptions headings="1"/>
  <pageMargins left="0.39374999999999999" right="0.31527777777777777" top="0.2361111111111111" bottom="0.39374999999999999" header="0.51180555555555551" footer="0.2361111111111111"/>
  <pageSetup paperSize="9" scale="64" firstPageNumber="0" orientation="landscape" horizontalDpi="300" verticalDpi="300" r:id="rId1"/>
  <headerFooter alignWithMargins="0">
    <oddFooter>&amp;L&amp;P/&amp;N&amp;C&amp;D&amp;R  &amp;F - &amp;A         .</oddFooter>
  </headerFooter>
  <colBreaks count="1" manualBreakCount="1">
    <brk id="19" max="3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2"/>
  <sheetViews>
    <sheetView showGridLines="0" topLeftCell="A52" zoomScaleSheetLayoutView="100" workbookViewId="0">
      <selection activeCell="E59" sqref="E59"/>
    </sheetView>
  </sheetViews>
  <sheetFormatPr defaultRowHeight="12.75" x14ac:dyDescent="0.25"/>
  <cols>
    <col min="1" max="1" width="2.85546875" style="4" customWidth="1"/>
    <col min="2" max="2" width="8.28515625" style="4" customWidth="1"/>
    <col min="3" max="3" width="10.7109375" style="4" customWidth="1"/>
    <col min="4" max="4" width="2.28515625" style="4" customWidth="1"/>
    <col min="5" max="5" width="7.7109375" style="4" customWidth="1"/>
    <col min="6" max="6" width="5" style="4" customWidth="1"/>
    <col min="7" max="7" width="10.7109375" style="4" customWidth="1"/>
    <col min="8" max="8" width="4.7109375" style="4" customWidth="1"/>
    <col min="9" max="9" width="6.7109375" style="4" customWidth="1"/>
    <col min="10" max="10" width="4.7109375" style="4" customWidth="1"/>
    <col min="11" max="11" width="9.85546875" style="4" customWidth="1"/>
    <col min="12" max="12" width="7.28515625" style="4" customWidth="1"/>
    <col min="13" max="16384" width="9.140625" style="4"/>
  </cols>
  <sheetData>
    <row r="1" spans="1:15" ht="12" customHeight="1" x14ac:dyDescent="0.25">
      <c r="A1" s="150" t="s">
        <v>41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5" ht="12" customHeight="1" x14ac:dyDescent="0.25">
      <c r="A2" s="150"/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5" ht="12" customHeight="1" x14ac:dyDescent="0.25">
      <c r="A3" s="150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</row>
    <row r="4" spans="1:15" ht="12" customHeight="1" x14ac:dyDescent="0.25">
      <c r="A4" s="151" t="str">
        <f>Contagem!A5&amp;" : "&amp;Contagem!F5</f>
        <v>Aplicação : CFC - EPC</v>
      </c>
      <c r="B4" s="151"/>
      <c r="C4" s="151"/>
      <c r="D4" s="151"/>
      <c r="E4" s="151"/>
      <c r="F4" s="152" t="str">
        <f>Contagem!A6&amp;" : "&amp;Contagem!F6</f>
        <v>Projeto : EPC - Módulo 3 - Entrega 4</v>
      </c>
      <c r="G4" s="152"/>
      <c r="H4" s="152"/>
      <c r="I4" s="152"/>
      <c r="J4" s="152"/>
      <c r="K4" s="152"/>
      <c r="L4" s="152"/>
    </row>
    <row r="5" spans="1:15" ht="12" customHeight="1" x14ac:dyDescent="0.25">
      <c r="A5" s="136" t="str">
        <f>Contagem!A7&amp;" : "&amp;Contagem!F7</f>
        <v>Responsável : Rodrigo Medeiros</v>
      </c>
      <c r="B5" s="136"/>
      <c r="C5" s="136"/>
      <c r="D5" s="136"/>
      <c r="E5" s="136"/>
      <c r="F5" s="152" t="str">
        <f>Contagem!A8&amp;" : "&amp;Contagem!F8</f>
        <v xml:space="preserve">Revisor : </v>
      </c>
      <c r="G5" s="152"/>
      <c r="H5" s="152"/>
      <c r="I5" s="152"/>
      <c r="J5" s="152"/>
      <c r="K5" s="152"/>
      <c r="L5" s="152"/>
    </row>
    <row r="6" spans="1:15" ht="12" customHeight="1" x14ac:dyDescent="0.25">
      <c r="A6" s="11" t="str">
        <f>Contagem!A4&amp;" : "&amp;Contagem!F4</f>
        <v>Empresa : Polisys Informática</v>
      </c>
      <c r="B6" s="20"/>
      <c r="C6" s="20"/>
      <c r="D6" s="21"/>
      <c r="E6" s="21"/>
      <c r="F6" s="154" t="str">
        <f>Contagem!R4&amp;" = "&amp;VALUE(Contagem!T4)</f>
        <v>R$/PF = 0</v>
      </c>
      <c r="G6" s="154"/>
      <c r="H6" s="154" t="str">
        <f>" Custo= "&amp;DOLLAR(Contagem!W4)</f>
        <v xml:space="preserve"> Custo= R$ 0,00</v>
      </c>
      <c r="I6" s="154"/>
      <c r="J6" s="154"/>
      <c r="K6" s="155" t="str">
        <f>"PF  = "&amp;VALUE(Contagem!W5)</f>
        <v>PF  = 219</v>
      </c>
      <c r="L6" s="155"/>
    </row>
    <row r="7" spans="1:15" ht="12" customHeight="1" x14ac:dyDescent="0.25">
      <c r="A7" s="156" t="s">
        <v>42</v>
      </c>
      <c r="B7" s="156"/>
      <c r="C7" s="157" t="s">
        <v>43</v>
      </c>
      <c r="D7" s="157"/>
      <c r="E7" s="157"/>
      <c r="F7" s="157"/>
      <c r="G7" s="158" t="s">
        <v>44</v>
      </c>
      <c r="H7" s="158"/>
      <c r="I7" s="159" t="s">
        <v>45</v>
      </c>
      <c r="J7" s="159"/>
      <c r="K7" s="159"/>
      <c r="L7" s="159"/>
    </row>
    <row r="8" spans="1:15" ht="12" customHeight="1" x14ac:dyDescent="0.25">
      <c r="A8" s="156"/>
      <c r="B8" s="156"/>
      <c r="C8" s="157"/>
      <c r="D8" s="157"/>
      <c r="E8" s="157"/>
      <c r="F8" s="157"/>
      <c r="G8" s="158"/>
      <c r="H8" s="158"/>
      <c r="I8" s="158"/>
      <c r="J8" s="159"/>
      <c r="K8" s="159"/>
      <c r="L8" s="159"/>
    </row>
    <row r="9" spans="1:15" ht="12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25"/>
    </row>
    <row r="10" spans="1:15" ht="12" customHeight="1" x14ac:dyDescent="0.25">
      <c r="A10" s="26"/>
      <c r="B10" s="27" t="s">
        <v>39</v>
      </c>
      <c r="C10" s="28">
        <f>COUNTIF(Funções!K8:K177,"EEL")</f>
        <v>8</v>
      </c>
      <c r="D10" s="29"/>
      <c r="E10" s="30" t="s">
        <v>46</v>
      </c>
      <c r="F10" s="30" t="s">
        <v>47</v>
      </c>
      <c r="G10" s="28">
        <f>C10*3</f>
        <v>24</v>
      </c>
      <c r="H10" s="29"/>
      <c r="I10" s="31"/>
      <c r="J10" s="29"/>
      <c r="K10" s="29"/>
      <c r="L10" s="32"/>
    </row>
    <row r="11" spans="1:15" ht="12" customHeight="1" x14ac:dyDescent="0.25">
      <c r="A11" s="26"/>
      <c r="B11" s="27"/>
      <c r="C11" s="28">
        <f>COUNTIF(Funções!K8:K177,"EEA")</f>
        <v>1</v>
      </c>
      <c r="D11" s="29"/>
      <c r="E11" s="30" t="s">
        <v>48</v>
      </c>
      <c r="F11" s="30" t="s">
        <v>49</v>
      </c>
      <c r="G11" s="28">
        <f>C11*4</f>
        <v>4</v>
      </c>
      <c r="H11" s="29"/>
      <c r="I11" s="31"/>
      <c r="J11" s="29"/>
      <c r="K11" s="29"/>
      <c r="L11" s="32"/>
    </row>
    <row r="12" spans="1:15" ht="12" customHeight="1" x14ac:dyDescent="0.25">
      <c r="A12" s="26"/>
      <c r="B12" s="27"/>
      <c r="C12" s="28">
        <f>COUNTIF(Funções!K8:K177,"EEH")</f>
        <v>9</v>
      </c>
      <c r="D12" s="29"/>
      <c r="E12" s="30" t="s">
        <v>50</v>
      </c>
      <c r="F12" s="30" t="s">
        <v>51</v>
      </c>
      <c r="G12" s="28">
        <f>C12*6</f>
        <v>54</v>
      </c>
      <c r="H12" s="29"/>
      <c r="I12" s="31"/>
      <c r="J12" s="29"/>
      <c r="L12" s="33"/>
    </row>
    <row r="13" spans="1:15" ht="6.75" customHeight="1" x14ac:dyDescent="0.25">
      <c r="A13" s="26"/>
      <c r="B13" s="27"/>
      <c r="C13" s="24"/>
      <c r="D13" s="29"/>
      <c r="E13" s="29"/>
      <c r="F13" s="29"/>
      <c r="G13" s="24"/>
      <c r="H13" s="29"/>
      <c r="I13" s="29"/>
      <c r="J13" s="29"/>
      <c r="K13" s="29"/>
      <c r="L13" s="32"/>
    </row>
    <row r="14" spans="1:15" ht="12" customHeight="1" x14ac:dyDescent="0.25">
      <c r="A14" s="26"/>
      <c r="B14" s="34" t="s">
        <v>52</v>
      </c>
      <c r="C14" s="28">
        <f>SUM(C10:C12)</f>
        <v>18</v>
      </c>
      <c r="D14" s="29"/>
      <c r="E14" s="29"/>
      <c r="F14" s="34" t="s">
        <v>52</v>
      </c>
      <c r="G14" s="28">
        <f>SUM(G10:G12)</f>
        <v>82</v>
      </c>
      <c r="H14" s="29"/>
      <c r="I14" s="35">
        <f>IF($G$45&lt;&gt;0,G14/$G$45,"")</f>
        <v>0.35344827586206895</v>
      </c>
      <c r="J14" s="29"/>
      <c r="K14" s="29"/>
      <c r="L14" s="32"/>
      <c r="O14" s="36"/>
    </row>
    <row r="15" spans="1:15" ht="6" customHeight="1" x14ac:dyDescent="0.25">
      <c r="A15" s="37"/>
      <c r="B15" s="38"/>
      <c r="C15" s="28"/>
      <c r="D15" s="28"/>
      <c r="E15" s="28"/>
      <c r="F15" s="28"/>
      <c r="G15" s="28"/>
      <c r="H15" s="28"/>
      <c r="I15" s="28"/>
      <c r="J15" s="28"/>
      <c r="K15" s="28"/>
      <c r="L15" s="39"/>
    </row>
    <row r="16" spans="1:15" ht="12" customHeight="1" x14ac:dyDescent="0.25">
      <c r="A16" s="26"/>
      <c r="B16" s="27"/>
      <c r="C16" s="29"/>
      <c r="D16" s="29"/>
      <c r="E16" s="29"/>
      <c r="F16" s="29"/>
      <c r="G16" s="29"/>
      <c r="H16" s="29"/>
      <c r="I16" s="29"/>
      <c r="J16" s="29"/>
      <c r="K16" s="29"/>
      <c r="L16" s="32"/>
    </row>
    <row r="17" spans="1:12" ht="12" customHeight="1" x14ac:dyDescent="0.25">
      <c r="A17" s="26"/>
      <c r="B17" s="27" t="s">
        <v>40</v>
      </c>
      <c r="C17" s="28">
        <f>COUNTIF(Funções!K8:K177,"SEL")</f>
        <v>3</v>
      </c>
      <c r="D17" s="29"/>
      <c r="E17" s="30" t="s">
        <v>46</v>
      </c>
      <c r="F17" s="30" t="s">
        <v>49</v>
      </c>
      <c r="G17" s="28">
        <f>C17*4</f>
        <v>12</v>
      </c>
      <c r="H17" s="29"/>
      <c r="I17" s="29"/>
      <c r="J17" s="29"/>
      <c r="K17" s="29"/>
      <c r="L17" s="32"/>
    </row>
    <row r="18" spans="1:12" ht="12" customHeight="1" x14ac:dyDescent="0.25">
      <c r="A18" s="26"/>
      <c r="B18" s="27"/>
      <c r="C18" s="28">
        <f>COUNTIF(Funções!K8:K177,"SEA")</f>
        <v>3</v>
      </c>
      <c r="D18" s="29"/>
      <c r="E18" s="30" t="s">
        <v>48</v>
      </c>
      <c r="F18" s="30" t="s">
        <v>53</v>
      </c>
      <c r="G18" s="28">
        <f>C18*5</f>
        <v>15</v>
      </c>
      <c r="H18" s="29"/>
      <c r="I18" s="29"/>
      <c r="J18" s="29"/>
      <c r="K18" s="29"/>
      <c r="L18" s="32"/>
    </row>
    <row r="19" spans="1:12" ht="12" customHeight="1" x14ac:dyDescent="0.25">
      <c r="A19" s="26"/>
      <c r="B19" s="27"/>
      <c r="C19" s="28">
        <f>COUNTIF(Funções!K8:K177,"SEH")</f>
        <v>6</v>
      </c>
      <c r="D19" s="29"/>
      <c r="E19" s="30" t="s">
        <v>50</v>
      </c>
      <c r="F19" s="30" t="s">
        <v>54</v>
      </c>
      <c r="G19" s="28">
        <f>C19*7</f>
        <v>42</v>
      </c>
      <c r="H19" s="29"/>
      <c r="I19" s="29"/>
      <c r="J19" s="29"/>
      <c r="K19" s="29"/>
      <c r="L19" s="33"/>
    </row>
    <row r="20" spans="1:12" ht="6.75" customHeight="1" x14ac:dyDescent="0.25">
      <c r="A20" s="26"/>
      <c r="B20" s="27"/>
      <c r="C20" s="24"/>
      <c r="D20" s="29"/>
      <c r="E20" s="29"/>
      <c r="F20" s="29"/>
      <c r="G20" s="24"/>
      <c r="H20" s="29"/>
      <c r="I20" s="29"/>
      <c r="J20" s="29"/>
      <c r="K20" s="29"/>
      <c r="L20" s="32"/>
    </row>
    <row r="21" spans="1:12" ht="12" customHeight="1" x14ac:dyDescent="0.25">
      <c r="A21" s="26"/>
      <c r="B21" s="34" t="s">
        <v>52</v>
      </c>
      <c r="C21" s="28">
        <f>SUM(C17:C19)</f>
        <v>12</v>
      </c>
      <c r="D21" s="29"/>
      <c r="E21" s="29"/>
      <c r="F21" s="34" t="s">
        <v>52</v>
      </c>
      <c r="G21" s="28">
        <f>SUM(G17:G19)</f>
        <v>69</v>
      </c>
      <c r="H21" s="29"/>
      <c r="I21" s="40">
        <f>IF($G$45&lt;&gt;0,G21/$G$45,"")</f>
        <v>0.29741379310344829</v>
      </c>
      <c r="J21" s="29"/>
      <c r="K21" s="29"/>
      <c r="L21" s="32"/>
    </row>
    <row r="22" spans="1:12" ht="6" customHeight="1" x14ac:dyDescent="0.25">
      <c r="A22" s="37"/>
      <c r="B22" s="38"/>
      <c r="C22" s="28"/>
      <c r="D22" s="28"/>
      <c r="E22" s="28"/>
      <c r="F22" s="28"/>
      <c r="G22" s="28"/>
      <c r="H22" s="28"/>
      <c r="I22" s="28"/>
      <c r="J22" s="28"/>
      <c r="K22" s="28"/>
      <c r="L22" s="39"/>
    </row>
    <row r="23" spans="1:12" ht="12" customHeight="1" x14ac:dyDescent="0.25">
      <c r="A23" s="22"/>
      <c r="B23" s="23"/>
      <c r="C23" s="29"/>
      <c r="D23" s="24"/>
      <c r="E23" s="24"/>
      <c r="F23" s="24"/>
      <c r="G23" s="29"/>
      <c r="H23" s="24"/>
      <c r="I23" s="24"/>
      <c r="J23" s="24"/>
      <c r="K23" s="24"/>
      <c r="L23" s="25"/>
    </row>
    <row r="24" spans="1:12" ht="12" customHeight="1" x14ac:dyDescent="0.25">
      <c r="A24" s="26"/>
      <c r="B24" s="27" t="s">
        <v>38</v>
      </c>
      <c r="C24" s="28">
        <f>COUNTIF(Funções!K8:K177,"CEL")</f>
        <v>5</v>
      </c>
      <c r="D24" s="29"/>
      <c r="E24" s="30" t="s">
        <v>46</v>
      </c>
      <c r="F24" s="30" t="s">
        <v>47</v>
      </c>
      <c r="G24" s="28">
        <f>C24*3</f>
        <v>15</v>
      </c>
      <c r="H24" s="29"/>
      <c r="I24" s="29"/>
      <c r="J24" s="29"/>
      <c r="K24" s="29"/>
      <c r="L24" s="32"/>
    </row>
    <row r="25" spans="1:12" ht="12" customHeight="1" x14ac:dyDescent="0.25">
      <c r="A25" s="26"/>
      <c r="B25" s="27"/>
      <c r="C25" s="28">
        <f>COUNTIF(Funções!K8:K177,"CEA")</f>
        <v>2</v>
      </c>
      <c r="D25" s="29"/>
      <c r="E25" s="30" t="s">
        <v>48</v>
      </c>
      <c r="F25" s="30" t="s">
        <v>49</v>
      </c>
      <c r="G25" s="28">
        <f>C25*4</f>
        <v>8</v>
      </c>
      <c r="H25" s="29"/>
      <c r="I25" s="29"/>
      <c r="J25" s="29"/>
      <c r="K25" s="29"/>
      <c r="L25" s="32"/>
    </row>
    <row r="26" spans="1:12" ht="12" customHeight="1" x14ac:dyDescent="0.25">
      <c r="A26" s="26"/>
      <c r="B26" s="27"/>
      <c r="C26" s="28">
        <f>COUNTIF(Funções!K8:K177,"CEH")</f>
        <v>4</v>
      </c>
      <c r="D26" s="29"/>
      <c r="E26" s="30" t="s">
        <v>50</v>
      </c>
      <c r="F26" s="30" t="s">
        <v>51</v>
      </c>
      <c r="G26" s="28">
        <f>C26*6</f>
        <v>24</v>
      </c>
      <c r="H26" s="29"/>
      <c r="I26" s="29"/>
      <c r="J26" s="29"/>
      <c r="K26" s="29"/>
      <c r="L26" s="33"/>
    </row>
    <row r="27" spans="1:12" ht="6.75" customHeight="1" x14ac:dyDescent="0.25">
      <c r="A27" s="26"/>
      <c r="B27" s="27"/>
      <c r="C27" s="24"/>
      <c r="D27" s="29"/>
      <c r="E27" s="29"/>
      <c r="F27" s="29"/>
      <c r="G27" s="24"/>
      <c r="H27" s="29"/>
      <c r="I27" s="29"/>
      <c r="J27" s="29"/>
      <c r="K27" s="29"/>
      <c r="L27" s="32"/>
    </row>
    <row r="28" spans="1:12" ht="12" customHeight="1" x14ac:dyDescent="0.25">
      <c r="A28" s="26"/>
      <c r="B28" s="34" t="s">
        <v>52</v>
      </c>
      <c r="C28" s="28">
        <f>SUM(C24:C26)</f>
        <v>11</v>
      </c>
      <c r="D28" s="29"/>
      <c r="E28" s="29"/>
      <c r="F28" s="34" t="s">
        <v>52</v>
      </c>
      <c r="G28" s="28">
        <f>SUM(G24:G26)</f>
        <v>47</v>
      </c>
      <c r="H28" s="29"/>
      <c r="I28" s="41">
        <f>IF($G$45&lt;&gt;0,G28/$G$45,"")</f>
        <v>0.20258620689655171</v>
      </c>
      <c r="J28" s="29"/>
      <c r="K28" s="29"/>
      <c r="L28" s="32"/>
    </row>
    <row r="29" spans="1:12" ht="6" customHeight="1" x14ac:dyDescent="0.25">
      <c r="A29" s="37"/>
      <c r="B29" s="38"/>
      <c r="C29" s="28"/>
      <c r="D29" s="28"/>
      <c r="E29" s="28"/>
      <c r="F29" s="28"/>
      <c r="G29" s="28"/>
      <c r="H29" s="28"/>
      <c r="I29" s="28"/>
      <c r="J29" s="28"/>
      <c r="K29" s="28"/>
      <c r="L29" s="39"/>
    </row>
    <row r="30" spans="1:12" ht="12" customHeight="1" x14ac:dyDescent="0.25">
      <c r="A30" s="22"/>
      <c r="B30" s="23"/>
      <c r="C30" s="29"/>
      <c r="D30" s="24"/>
      <c r="E30" s="24"/>
      <c r="F30" s="24"/>
      <c r="G30" s="29"/>
      <c r="H30" s="24"/>
      <c r="I30" s="24"/>
      <c r="J30" s="24"/>
      <c r="K30" s="24"/>
      <c r="L30" s="25"/>
    </row>
    <row r="31" spans="1:12" ht="12" customHeight="1" x14ac:dyDescent="0.25">
      <c r="A31" s="26"/>
      <c r="B31" s="27" t="s">
        <v>36</v>
      </c>
      <c r="C31" s="28">
        <f>COUNTIF(Funções!K8:K177,"ALIL")</f>
        <v>2</v>
      </c>
      <c r="D31" s="29"/>
      <c r="E31" s="29" t="s">
        <v>46</v>
      </c>
      <c r="F31" s="29" t="s">
        <v>54</v>
      </c>
      <c r="G31" s="28">
        <f>C31*7</f>
        <v>14</v>
      </c>
      <c r="H31" s="29"/>
      <c r="I31" s="29"/>
      <c r="J31" s="29"/>
      <c r="K31" s="29"/>
      <c r="L31" s="32"/>
    </row>
    <row r="32" spans="1:12" ht="12" customHeight="1" x14ac:dyDescent="0.25">
      <c r="A32" s="26"/>
      <c r="B32" s="27"/>
      <c r="C32" s="28">
        <f>COUNTIF(Funções!K8:K177,"ALIA")</f>
        <v>2</v>
      </c>
      <c r="D32" s="29"/>
      <c r="E32" s="29" t="s">
        <v>48</v>
      </c>
      <c r="F32" s="29" t="s">
        <v>55</v>
      </c>
      <c r="G32" s="28">
        <f>C32*10</f>
        <v>20</v>
      </c>
      <c r="H32" s="29"/>
      <c r="I32" s="29"/>
      <c r="J32" s="29"/>
      <c r="K32" s="29"/>
      <c r="L32" s="32"/>
    </row>
    <row r="33" spans="1:12" ht="12" customHeight="1" x14ac:dyDescent="0.25">
      <c r="A33" s="26"/>
      <c r="B33" s="27"/>
      <c r="C33" s="28">
        <f>COUNTIF(Funções!K8:K177,"ALIH")</f>
        <v>0</v>
      </c>
      <c r="D33" s="29"/>
      <c r="E33" s="29" t="s">
        <v>50</v>
      </c>
      <c r="F33" s="29" t="s">
        <v>56</v>
      </c>
      <c r="G33" s="28">
        <f>C33*15</f>
        <v>0</v>
      </c>
      <c r="H33" s="29"/>
      <c r="I33" s="29"/>
      <c r="J33" s="29"/>
      <c r="K33" s="29"/>
      <c r="L33" s="33"/>
    </row>
    <row r="34" spans="1:12" ht="6.75" customHeight="1" x14ac:dyDescent="0.25">
      <c r="A34" s="26"/>
      <c r="B34" s="27"/>
      <c r="C34" s="24"/>
      <c r="D34" s="29"/>
      <c r="E34" s="29"/>
      <c r="F34" s="29"/>
      <c r="G34" s="24"/>
      <c r="H34" s="29"/>
      <c r="I34" s="29"/>
      <c r="J34" s="29"/>
      <c r="K34" s="29"/>
      <c r="L34" s="32"/>
    </row>
    <row r="35" spans="1:12" ht="12" customHeight="1" x14ac:dyDescent="0.25">
      <c r="A35" s="26"/>
      <c r="B35" s="34" t="s">
        <v>52</v>
      </c>
      <c r="C35" s="28">
        <f>SUM(C31:C33)</f>
        <v>4</v>
      </c>
      <c r="D35" s="29"/>
      <c r="E35" s="29"/>
      <c r="F35" s="34" t="s">
        <v>52</v>
      </c>
      <c r="G35" s="28">
        <f>SUM(G31:G33)</f>
        <v>34</v>
      </c>
      <c r="H35" s="29"/>
      <c r="I35" s="42">
        <f>IF($G$45&lt;&gt;0,G35/$G$45,"")</f>
        <v>0.14655172413793102</v>
      </c>
      <c r="J35" s="29"/>
      <c r="K35" s="29"/>
      <c r="L35" s="32"/>
    </row>
    <row r="36" spans="1:12" ht="6" customHeight="1" x14ac:dyDescent="0.25">
      <c r="A36" s="37"/>
      <c r="B36" s="38"/>
      <c r="C36" s="28"/>
      <c r="D36" s="28"/>
      <c r="E36" s="28"/>
      <c r="F36" s="28"/>
      <c r="G36" s="28"/>
      <c r="H36" s="28"/>
      <c r="I36" s="28"/>
      <c r="J36" s="28"/>
      <c r="K36" s="28"/>
      <c r="L36" s="39"/>
    </row>
    <row r="37" spans="1:12" ht="12" customHeight="1" x14ac:dyDescent="0.25">
      <c r="A37" s="22"/>
      <c r="B37" s="23"/>
      <c r="C37" s="29"/>
      <c r="D37" s="24"/>
      <c r="E37" s="24"/>
      <c r="F37" s="24"/>
      <c r="G37" s="29"/>
      <c r="H37" s="24"/>
      <c r="I37" s="24"/>
      <c r="J37" s="24"/>
      <c r="K37" s="24"/>
      <c r="L37" s="25"/>
    </row>
    <row r="38" spans="1:12" ht="12" customHeight="1" x14ac:dyDescent="0.25">
      <c r="A38" s="26"/>
      <c r="B38" s="27" t="s">
        <v>37</v>
      </c>
      <c r="C38" s="28">
        <f>COUNTIF(Funções!K8:K177,"AIEL")</f>
        <v>0</v>
      </c>
      <c r="D38" s="29"/>
      <c r="E38" s="29" t="s">
        <v>46</v>
      </c>
      <c r="F38" s="29" t="s">
        <v>53</v>
      </c>
      <c r="G38" s="28">
        <f>C38*5</f>
        <v>0</v>
      </c>
      <c r="H38" s="29"/>
      <c r="I38" s="29"/>
      <c r="J38" s="29"/>
      <c r="K38" s="29"/>
      <c r="L38" s="32"/>
    </row>
    <row r="39" spans="1:12" ht="12" customHeight="1" x14ac:dyDescent="0.25">
      <c r="A39" s="26"/>
      <c r="B39" s="27"/>
      <c r="C39" s="28">
        <f>COUNTIF(Funções!K8:K177,"AIEA")</f>
        <v>0</v>
      </c>
      <c r="D39" s="29"/>
      <c r="E39" s="29" t="s">
        <v>48</v>
      </c>
      <c r="F39" s="29" t="s">
        <v>54</v>
      </c>
      <c r="G39" s="28">
        <f>C39*7</f>
        <v>0</v>
      </c>
      <c r="H39" s="29"/>
      <c r="I39" s="29"/>
      <c r="J39" s="29"/>
      <c r="K39" s="29"/>
      <c r="L39" s="32"/>
    </row>
    <row r="40" spans="1:12" ht="12" customHeight="1" x14ac:dyDescent="0.25">
      <c r="A40" s="26"/>
      <c r="B40" s="27"/>
      <c r="C40" s="28">
        <f>COUNTIF(Funções!K8:K177,"AIEH")</f>
        <v>0</v>
      </c>
      <c r="D40" s="29"/>
      <c r="E40" s="29" t="s">
        <v>50</v>
      </c>
      <c r="F40" s="29" t="s">
        <v>55</v>
      </c>
      <c r="G40" s="28">
        <f>C40*10</f>
        <v>0</v>
      </c>
      <c r="H40" s="29"/>
      <c r="I40" s="29"/>
      <c r="J40" s="29"/>
      <c r="K40" s="29"/>
      <c r="L40" s="33"/>
    </row>
    <row r="41" spans="1:12" ht="6.75" customHeight="1" x14ac:dyDescent="0.25">
      <c r="A41" s="26"/>
      <c r="B41" s="27"/>
      <c r="C41" s="24"/>
      <c r="D41" s="29"/>
      <c r="E41" s="29"/>
      <c r="F41" s="29"/>
      <c r="G41" s="24"/>
      <c r="H41" s="29"/>
      <c r="I41" s="29"/>
      <c r="J41" s="29"/>
      <c r="K41" s="29"/>
      <c r="L41" s="32"/>
    </row>
    <row r="42" spans="1:12" ht="12" customHeight="1" x14ac:dyDescent="0.25">
      <c r="A42" s="26"/>
      <c r="B42" s="34" t="s">
        <v>52</v>
      </c>
      <c r="C42" s="28">
        <f>SUM(C38:C40)</f>
        <v>0</v>
      </c>
      <c r="D42" s="29"/>
      <c r="E42" s="29"/>
      <c r="F42" s="34" t="s">
        <v>52</v>
      </c>
      <c r="G42" s="28">
        <f>SUM(G38:G40)</f>
        <v>0</v>
      </c>
      <c r="H42" s="29"/>
      <c r="I42" s="43">
        <f>IF($G$45&lt;&gt;0,G42/$G$45,"")</f>
        <v>0</v>
      </c>
      <c r="J42" s="29"/>
      <c r="K42" s="29"/>
      <c r="L42" s="32"/>
    </row>
    <row r="43" spans="1:12" ht="6" customHeight="1" x14ac:dyDescent="0.25">
      <c r="A43" s="37"/>
      <c r="B43" s="38"/>
      <c r="C43" s="28"/>
      <c r="D43" s="28"/>
      <c r="E43" s="28"/>
      <c r="F43" s="28"/>
      <c r="G43" s="28"/>
      <c r="H43" s="28"/>
      <c r="I43" s="28"/>
      <c r="J43" s="28"/>
      <c r="K43" s="28"/>
      <c r="L43" s="39"/>
    </row>
    <row r="44" spans="1:12" ht="12" customHeight="1" x14ac:dyDescent="0.25">
      <c r="A44" s="26"/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32"/>
    </row>
    <row r="45" spans="1:12" ht="12" customHeight="1" x14ac:dyDescent="0.25">
      <c r="A45" s="26"/>
      <c r="B45" s="27" t="s">
        <v>57</v>
      </c>
      <c r="C45" s="29"/>
      <c r="D45" s="29"/>
      <c r="E45" s="29"/>
      <c r="F45" s="29"/>
      <c r="G45" s="28">
        <f>SUM(G14+G21+G28+G35+G42)</f>
        <v>232</v>
      </c>
      <c r="H45" s="29"/>
      <c r="I45" s="29"/>
      <c r="J45" s="29"/>
      <c r="K45" s="29"/>
      <c r="L45" s="32"/>
    </row>
    <row r="46" spans="1:12" ht="12" customHeight="1" x14ac:dyDescent="0.25">
      <c r="A46" s="26"/>
      <c r="B46" s="27" t="s">
        <v>58</v>
      </c>
      <c r="C46" s="29"/>
      <c r="D46" s="29"/>
      <c r="E46" s="29"/>
      <c r="F46" s="29"/>
      <c r="G46" s="28">
        <f>(C10+C11+C12)*4+(C17+C18+C19)*5+(C24+C25+C26)*4+(C31+C32+C33)*7+(C38+C39+C40)*5</f>
        <v>204</v>
      </c>
      <c r="H46" s="29"/>
      <c r="I46" s="29"/>
      <c r="J46" s="29"/>
      <c r="K46" s="29"/>
      <c r="L46" s="32"/>
    </row>
    <row r="47" spans="1:12" ht="12" customHeight="1" x14ac:dyDescent="0.25">
      <c r="A47" s="26"/>
      <c r="B47" s="27" t="s">
        <v>59</v>
      </c>
      <c r="C47" s="29"/>
      <c r="D47" s="29"/>
      <c r="E47" s="29"/>
      <c r="F47" s="29"/>
      <c r="G47" s="28">
        <f>(C31+C32+C33)*35+(C38+C39+C40)*15</f>
        <v>140</v>
      </c>
      <c r="H47" s="29"/>
      <c r="I47" s="29"/>
      <c r="J47" s="29"/>
      <c r="K47" s="29"/>
      <c r="L47" s="32"/>
    </row>
    <row r="48" spans="1:12" ht="12" customHeight="1" x14ac:dyDescent="0.25">
      <c r="A48" s="26"/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32"/>
    </row>
    <row r="49" spans="1:12" ht="12" customHeight="1" x14ac:dyDescent="0.25">
      <c r="A49" s="26"/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32"/>
    </row>
    <row r="50" spans="1:12" ht="12" customHeight="1" x14ac:dyDescent="0.25">
      <c r="A50" s="26"/>
      <c r="H50" s="29"/>
      <c r="I50" s="29"/>
      <c r="J50" s="29"/>
      <c r="L50" s="32"/>
    </row>
    <row r="51" spans="1:12" ht="13.5" customHeight="1" x14ac:dyDescent="0.25">
      <c r="A51" s="26"/>
      <c r="H51" s="29"/>
      <c r="I51" s="29"/>
      <c r="J51" s="29"/>
      <c r="L51" s="32"/>
    </row>
    <row r="52" spans="1:12" ht="12" customHeight="1" x14ac:dyDescent="0.25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5"/>
    </row>
    <row r="53" spans="1:12" ht="12" customHeight="1" x14ac:dyDescent="0.25">
      <c r="A53" s="26"/>
      <c r="B53" s="27" t="s">
        <v>60</v>
      </c>
      <c r="C53" s="27"/>
      <c r="D53" s="27"/>
      <c r="E53" s="27"/>
      <c r="F53" s="27"/>
      <c r="G53" s="27"/>
      <c r="H53" s="27"/>
      <c r="I53" s="27"/>
      <c r="J53" s="27"/>
      <c r="K53" s="27"/>
      <c r="L53" s="32"/>
    </row>
    <row r="54" spans="1:12" ht="12" customHeight="1" x14ac:dyDescent="0.25">
      <c r="A54" s="26"/>
      <c r="B54" s="27"/>
      <c r="C54" s="27"/>
      <c r="D54" s="27"/>
      <c r="E54" s="44" t="s">
        <v>61</v>
      </c>
      <c r="F54" s="44" t="s">
        <v>62</v>
      </c>
      <c r="G54" s="44" t="s">
        <v>63</v>
      </c>
      <c r="H54" s="27"/>
      <c r="I54" s="27"/>
      <c r="J54" s="27"/>
      <c r="K54" s="27"/>
      <c r="L54" s="32"/>
    </row>
    <row r="55" spans="1:12" ht="12" customHeight="1" x14ac:dyDescent="0.25">
      <c r="A55" s="26"/>
      <c r="B55" s="153" t="s">
        <v>64</v>
      </c>
      <c r="C55" s="153"/>
      <c r="D55" s="153"/>
      <c r="E55" s="45">
        <f>SUMIF(Funções!$H$8:$H$270,"I",Funções!$N$8:$N$270)</f>
        <v>206</v>
      </c>
      <c r="F55" s="45">
        <f>Contagem!U11</f>
        <v>1</v>
      </c>
      <c r="G55" s="46">
        <f>F55*E55</f>
        <v>206</v>
      </c>
      <c r="H55" s="47"/>
      <c r="I55" s="47"/>
      <c r="J55" s="47"/>
      <c r="K55" s="48" t="s">
        <v>65</v>
      </c>
      <c r="L55" s="32"/>
    </row>
    <row r="56" spans="1:12" ht="12" customHeight="1" x14ac:dyDescent="0.25">
      <c r="A56" s="26"/>
      <c r="B56" s="153" t="s">
        <v>66</v>
      </c>
      <c r="C56" s="153"/>
      <c r="D56" s="153"/>
      <c r="E56" s="45">
        <f>SUMIF(Funções!$H$8:$H$270,"A",Funções!$N$8:$N$270)</f>
        <v>26</v>
      </c>
      <c r="F56" s="45">
        <f>Contagem!U12</f>
        <v>0.5</v>
      </c>
      <c r="G56" s="46">
        <f>F56*E56</f>
        <v>13</v>
      </c>
      <c r="H56" s="47"/>
      <c r="I56" s="47"/>
      <c r="J56" s="47"/>
      <c r="K56" s="49">
        <f>Contagem!W5</f>
        <v>219</v>
      </c>
      <c r="L56" s="32"/>
    </row>
    <row r="57" spans="1:12" ht="12" customHeight="1" x14ac:dyDescent="0.25">
      <c r="A57" s="26"/>
      <c r="B57" s="153" t="s">
        <v>67</v>
      </c>
      <c r="C57" s="153"/>
      <c r="D57" s="153"/>
      <c r="E57" s="45">
        <f>SUMIF(Funções!$H$8:$H$269,"E",Funções!$N$8:$N$270)</f>
        <v>0</v>
      </c>
      <c r="F57" s="45">
        <f>Contagem!U13</f>
        <v>1</v>
      </c>
      <c r="G57" s="46">
        <f>F57*E57</f>
        <v>0</v>
      </c>
      <c r="H57" s="47"/>
      <c r="I57" s="47"/>
      <c r="J57" s="47"/>
      <c r="K57" s="27"/>
      <c r="L57" s="32"/>
    </row>
    <row r="58" spans="1:12" ht="12" customHeight="1" x14ac:dyDescent="0.25">
      <c r="A58" s="26"/>
      <c r="B58" s="153" t="s">
        <v>68</v>
      </c>
      <c r="C58" s="153"/>
      <c r="D58" s="153"/>
      <c r="E58" s="45">
        <f>SUMIF(Funções!$H$8:$H$270,"T",Funções!$N$8:$N$270)</f>
        <v>0</v>
      </c>
      <c r="F58" s="45">
        <f>Contagem!U14</f>
        <v>0.15</v>
      </c>
      <c r="G58" s="46">
        <f>F58*E58</f>
        <v>0</v>
      </c>
      <c r="H58" s="47"/>
      <c r="I58" s="47"/>
      <c r="J58" s="47"/>
      <c r="K58" s="27"/>
      <c r="L58" s="32"/>
    </row>
    <row r="59" spans="1:12" ht="12" customHeight="1" x14ac:dyDescent="0.25">
      <c r="A59" s="26"/>
      <c r="B59" s="153" t="s">
        <v>70</v>
      </c>
      <c r="C59" s="153"/>
      <c r="D59" s="153"/>
      <c r="E59" s="45">
        <f>SUMIF(Funções!$H$8:$H$270,"C",Funções!$N$8:$N$270)</f>
        <v>0</v>
      </c>
      <c r="F59" s="45">
        <v>0.2</v>
      </c>
      <c r="G59" s="46">
        <f>F59*E59</f>
        <v>0</v>
      </c>
      <c r="H59" s="47"/>
      <c r="I59" s="47"/>
      <c r="J59" s="47"/>
      <c r="K59" s="27"/>
      <c r="L59" s="32"/>
    </row>
    <row r="60" spans="1:12" ht="12" customHeight="1" x14ac:dyDescent="0.25">
      <c r="A60" s="50"/>
      <c r="B60" s="51"/>
      <c r="C60" s="52"/>
      <c r="D60" s="53"/>
      <c r="E60" s="54"/>
      <c r="F60" s="53"/>
      <c r="G60" s="55"/>
      <c r="H60" s="56"/>
      <c r="I60" s="56"/>
      <c r="J60" s="56"/>
      <c r="K60" s="57"/>
      <c r="L60" s="58"/>
    </row>
    <row r="61" spans="1:12" ht="12" customHeight="1" x14ac:dyDescent="0.25">
      <c r="B61" s="59"/>
      <c r="C61" s="60"/>
      <c r="E61" s="61"/>
      <c r="G61" s="62"/>
      <c r="H61" s="47"/>
      <c r="I61" s="47"/>
      <c r="J61" s="47"/>
      <c r="K61" s="63"/>
    </row>
    <row r="62" spans="1:12" ht="12" customHeight="1" x14ac:dyDescent="0.25">
      <c r="B62" s="59"/>
      <c r="C62" s="60"/>
      <c r="E62" s="61"/>
      <c r="G62" s="62"/>
      <c r="H62" s="47"/>
      <c r="I62" s="47"/>
      <c r="J62" s="47"/>
      <c r="K62" s="63"/>
    </row>
  </sheetData>
  <mergeCells count="19">
    <mergeCell ref="B59:D59"/>
    <mergeCell ref="B57:D57"/>
    <mergeCell ref="B58:D58"/>
    <mergeCell ref="H6:J6"/>
    <mergeCell ref="K6:L6"/>
    <mergeCell ref="A7:B8"/>
    <mergeCell ref="C7:F8"/>
    <mergeCell ref="B55:D55"/>
    <mergeCell ref="B56:D56"/>
    <mergeCell ref="G7:G8"/>
    <mergeCell ref="H7:H8"/>
    <mergeCell ref="I7:J8"/>
    <mergeCell ref="K7:L8"/>
    <mergeCell ref="F6:G6"/>
    <mergeCell ref="A1:L3"/>
    <mergeCell ref="A4:E4"/>
    <mergeCell ref="F4:L4"/>
    <mergeCell ref="A5:E5"/>
    <mergeCell ref="F5:L5"/>
  </mergeCells>
  <phoneticPr fontId="33" type="noConversion"/>
  <pageMargins left="0.74791666666666667" right="0.74791666666666667" top="1.3097222222222222" bottom="0.98402777777777772" header="0.51180555555555551" footer="0.49236111111111114"/>
  <pageSetup paperSize="9" firstPageNumber="0" orientation="portrait" horizontalDpi="300" verticalDpi="300"/>
  <headerFooter alignWithMargins="0">
    <oddFooter>&amp;R&amp;"Tahoma,Normal"&amp;8&amp;F - &amp;A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9</vt:i4>
      </vt:variant>
    </vt:vector>
  </HeadingPairs>
  <TitlesOfParts>
    <vt:vector size="12" baseType="lpstr">
      <vt:lpstr>Contagem</vt:lpstr>
      <vt:lpstr>Funções</vt:lpstr>
      <vt:lpstr>Sumário</vt:lpstr>
      <vt:lpstr>Funções!Area_de_impressao</vt:lpstr>
      <vt:lpstr>Sumário!Area_de_impressao</vt:lpstr>
      <vt:lpstr>Data</vt:lpstr>
      <vt:lpstr>Projeto</vt:lpstr>
      <vt:lpstr>Responsável</vt:lpstr>
      <vt:lpstr>Revisão</vt:lpstr>
      <vt:lpstr>Revisor</vt:lpstr>
      <vt:lpstr>Funções!Titulos_de_impressao</vt:lpstr>
      <vt:lpstr>UFPB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Cássio Guedes</dc:creator>
  <cp:lastModifiedBy>Rodrigo Medeiros</cp:lastModifiedBy>
  <cp:lastPrinted>2013-12-12T19:12:30Z</cp:lastPrinted>
  <dcterms:created xsi:type="dcterms:W3CDTF">2011-10-06T19:57:08Z</dcterms:created>
  <dcterms:modified xsi:type="dcterms:W3CDTF">2016-02-17T16:07:52Z</dcterms:modified>
</cp:coreProperties>
</file>